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DieseArbeitsmappe"/>
  <bookViews>
    <workbookView xWindow="0" yWindow="0" windowWidth="19200" windowHeight="12180" tabRatio="809"/>
  </bookViews>
  <sheets>
    <sheet name="Bewohner-Risiko" sheetId="4" r:id="rId1"/>
    <sheet name="Ergebnis" sheetId="3" r:id="rId2"/>
    <sheet name="Risiko-Diagramm" sheetId="11" r:id="rId3"/>
    <sheet name="BMI-Berechnung" sheetId="7" r:id="rId4"/>
    <sheet name="Nachschlagewerte" sheetId="2" r:id="rId5"/>
    <sheet name="Beispiel Teilnahme Ausflug" sheetId="9" r:id="rId6"/>
  </sheets>
  <definedNames>
    <definedName name="AnzahlBewohner" localSheetId="5">BewRisiko5[[#Totals],[Zimmer]]</definedName>
    <definedName name="AnzahlBewohner" localSheetId="0">BewRisiko[[#Totals],[Zimmer]]</definedName>
    <definedName name="AnzBewohner" localSheetId="2">'Risiko-Diagramm'!#REF!</definedName>
    <definedName name="AnzBewohner">Ergebnis!$B$4</definedName>
    <definedName name="_xlnm.Print_Area" localSheetId="5">BewRisiko5[#All]</definedName>
    <definedName name="_xlnm.Print_Area" localSheetId="0">BewRisiko[#All]</definedName>
    <definedName name="_xlnm.Print_Area" localSheetId="1">Ergebnis!$A$1:$B$54</definedName>
    <definedName name="_xlnm.Print_Area" localSheetId="4">Nachschlagewerte!$A$1:$W$32</definedName>
    <definedName name="_xlnm.Print_Area" localSheetId="2">'Risiko-Diagramm'!$A$1:$F$21</definedName>
    <definedName name="_xlnm.Print_Titles" localSheetId="5">'Beispiel Teilnahme Ausflug'!$2:$2</definedName>
    <definedName name="_xlnm.Print_Titles" localSheetId="0">'Bewohner-Risiko'!$1:$1</definedName>
    <definedName name="Eingewöhnung" localSheetId="5">Ergebnis!#REF!</definedName>
    <definedName name="Eingewöhnung" localSheetId="2">'Risiko-Diagramm'!#REF!</definedName>
    <definedName name="Eingewöhnung">Ergebnis!#REF!</definedName>
    <definedName name="Freie_Plätze" localSheetId="2">'Risiko-Diagramm'!#REF!</definedName>
    <definedName name="Freie_Plätze">Ergebnis!$B$3</definedName>
    <definedName name="Höher_Stufung" localSheetId="2">'Risiko-Diagramm'!#REF!</definedName>
    <definedName name="Höher_Stufung">Ergebnis!$B$16</definedName>
    <definedName name="PflegeSt0" localSheetId="2">'Risiko-Diagramm'!#REF!</definedName>
    <definedName name="PflegeSt0">Ergebnis!$B$10</definedName>
    <definedName name="PflegeSt1" localSheetId="2">'Risiko-Diagramm'!#REF!</definedName>
    <definedName name="PflegeSt1">Ergebnis!$B$11</definedName>
    <definedName name="PflegeSt2" localSheetId="2">'Risiko-Diagramm'!#REF!</definedName>
    <definedName name="PflegeSt2">Ergebnis!$B$12</definedName>
    <definedName name="PflegeSt3" localSheetId="2">'Risiko-Diagramm'!#REF!</definedName>
    <definedName name="PflegeSt3">Ergebnis!$B$13</definedName>
    <definedName name="PS_0">Nachschlagewerte!$C$4</definedName>
    <definedName name="PS_1">Nachschlagewerte!$C$5</definedName>
    <definedName name="PS_2">Nachschlagewerte!$C$6</definedName>
    <definedName name="PS_3">Nachschlagewerte!$C$7</definedName>
    <definedName name="PS_3H">Nachschlagewerte!$C$8</definedName>
    <definedName name="PS_Summe" localSheetId="2">'Risiko-Diagramm'!#REF!</definedName>
    <definedName name="PS_Summe">Ergebnis!$D$12</definedName>
  </definedNames>
  <calcPr calcId="152511"/>
</workbook>
</file>

<file path=xl/calcChain.xml><?xml version="1.0" encoding="utf-8"?>
<calcChain xmlns="http://schemas.openxmlformats.org/spreadsheetml/2006/main">
  <c r="B50" i="3" l="1"/>
  <c r="B19" i="3"/>
  <c r="B20" i="11"/>
  <c r="B19" i="11"/>
  <c r="B18" i="11"/>
  <c r="B17" i="11"/>
  <c r="B16" i="11"/>
  <c r="B15" i="11"/>
  <c r="B14" i="11"/>
  <c r="B13" i="11"/>
  <c r="B12" i="11"/>
  <c r="B10" i="11"/>
  <c r="B9" i="11"/>
  <c r="B8" i="11"/>
  <c r="B7" i="11"/>
  <c r="B6" i="11"/>
  <c r="B5" i="11"/>
  <c r="B4" i="11"/>
  <c r="B3" i="11"/>
  <c r="B2" i="11"/>
  <c r="B40" i="3"/>
  <c r="B39" i="3"/>
  <c r="B38" i="3"/>
  <c r="B35" i="3"/>
  <c r="B22" i="3"/>
  <c r="B21" i="3"/>
  <c r="B23" i="3"/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B54" i="3"/>
  <c r="B53" i="3"/>
  <c r="B52" i="3"/>
  <c r="B49" i="3"/>
  <c r="B48" i="3"/>
  <c r="B46" i="3"/>
  <c r="B44" i="3"/>
  <c r="B43" i="3"/>
  <c r="B42" i="3"/>
  <c r="B34" i="3"/>
  <c r="B11" i="11" s="1"/>
  <c r="B32" i="3"/>
  <c r="B31" i="3"/>
  <c r="B26" i="3"/>
  <c r="B27" i="3"/>
  <c r="B28" i="3"/>
  <c r="B25" i="3"/>
  <c r="B18" i="3"/>
  <c r="B17" i="3"/>
  <c r="B16" i="3"/>
  <c r="B6" i="3"/>
  <c r="C6" i="7"/>
  <c r="B10" i="3"/>
  <c r="B14" i="3"/>
  <c r="B13" i="3"/>
  <c r="B12" i="3"/>
  <c r="B11" i="3"/>
  <c r="B3" i="3"/>
  <c r="B2" i="3"/>
  <c r="A8" i="3"/>
  <c r="A7" i="3"/>
  <c r="B7" i="3"/>
  <c r="B8" i="3"/>
  <c r="A6" i="3"/>
  <c r="B36" i="3" l="1"/>
  <c r="B29" i="3"/>
  <c r="B4" i="3"/>
</calcChain>
</file>

<file path=xl/sharedStrings.xml><?xml version="1.0" encoding="utf-8"?>
<sst xmlns="http://schemas.openxmlformats.org/spreadsheetml/2006/main" count="600" uniqueCount="202">
  <si>
    <t xml:space="preserve">         </t>
  </si>
  <si>
    <t>Leer 1</t>
  </si>
  <si>
    <t>Leer 2</t>
  </si>
  <si>
    <t>Leer 3</t>
  </si>
  <si>
    <t>Leer 4</t>
  </si>
  <si>
    <t>Leer 5</t>
  </si>
  <si>
    <t>Leer 6</t>
  </si>
  <si>
    <t>Zimmer</t>
  </si>
  <si>
    <t>Bewohner</t>
  </si>
  <si>
    <t>Arzt</t>
  </si>
  <si>
    <t>WB</t>
  </si>
  <si>
    <t>Hibbeler, Margarete</t>
  </si>
  <si>
    <t>Guschmann, Charlotte</t>
  </si>
  <si>
    <t>Guschmann, Karl-Heinz</t>
  </si>
  <si>
    <t>Schlenz, Peter</t>
  </si>
  <si>
    <t>Kuehne, Doris</t>
  </si>
  <si>
    <t>Wolla, Inge</t>
  </si>
  <si>
    <t>Wolla, Willi</t>
  </si>
  <si>
    <t>Möller, Wilfried</t>
  </si>
  <si>
    <t>Wagenbauer, Sarah</t>
  </si>
  <si>
    <t>Kellner, Elias</t>
  </si>
  <si>
    <t>Jargo, Hanni</t>
  </si>
  <si>
    <t>Anders, Ingrid</t>
  </si>
  <si>
    <t>II.</t>
  </si>
  <si>
    <t>I.</t>
  </si>
  <si>
    <t>Dermann, Liesbeth</t>
  </si>
  <si>
    <t>Finke, Irene</t>
  </si>
  <si>
    <t>Kanz, Lisbeth</t>
  </si>
  <si>
    <t>Habeck, Elfriede</t>
  </si>
  <si>
    <t>Spiekermann, Berthold</t>
  </si>
  <si>
    <t>Barcyk, Marga</t>
  </si>
  <si>
    <t>Schubert, Irmgard</t>
  </si>
  <si>
    <t>Bobbe, Ingrid</t>
  </si>
  <si>
    <t>Stömer, Olga</t>
  </si>
  <si>
    <t>Bach, Peter</t>
  </si>
  <si>
    <t>Ping, Hannelore</t>
  </si>
  <si>
    <t>Buur, Frida</t>
  </si>
  <si>
    <t>Opoku, Käthe</t>
  </si>
  <si>
    <t>Tempe, Else</t>
  </si>
  <si>
    <t>Grindel, Marga</t>
  </si>
  <si>
    <t>Wiedemeyer, Elke</t>
  </si>
  <si>
    <t>Deeck, Erna</t>
  </si>
  <si>
    <t>Meller, Sabine</t>
  </si>
  <si>
    <t>Stricker, Angela</t>
  </si>
  <si>
    <t>Engel, Adelheid</t>
  </si>
  <si>
    <t>Past, Lisa</t>
  </si>
  <si>
    <t>Bock, Maria</t>
  </si>
  <si>
    <t>Beilcke, Ursula</t>
  </si>
  <si>
    <t>Gerdes, Rita</t>
  </si>
  <si>
    <t>Kuller, Lia</t>
  </si>
  <si>
    <t>Forser, Udo</t>
  </si>
  <si>
    <t>Debus, Angela</t>
  </si>
  <si>
    <t>Pflege-
stufe</t>
  </si>
  <si>
    <t>Peter, Erna</t>
  </si>
  <si>
    <t>Hibb, Martha</t>
  </si>
  <si>
    <t>Jausch, Karl-Heinz</t>
  </si>
  <si>
    <t>Jausch, Charlotte</t>
  </si>
  <si>
    <t>Klonz, Peter</t>
  </si>
  <si>
    <t>Guehn, Doris</t>
  </si>
  <si>
    <t>Trella, Willi</t>
  </si>
  <si>
    <t>Maier, Wilfried</t>
  </si>
  <si>
    <t>Jügens, Erich</t>
  </si>
  <si>
    <t>Bergo, Hanni</t>
  </si>
  <si>
    <t>Löffler, Ingrid</t>
  </si>
  <si>
    <t>Rinke, Susi</t>
  </si>
  <si>
    <t>Kranz, Lisa</t>
  </si>
  <si>
    <t>Holbeck, Nora</t>
  </si>
  <si>
    <t>Spieker, Kurt</t>
  </si>
  <si>
    <t>Bach, Margarethe</t>
  </si>
  <si>
    <t>Schumann, Inge</t>
  </si>
  <si>
    <t>Terhellen, Franz</t>
  </si>
  <si>
    <t>Segelmeister, Ernst</t>
  </si>
  <si>
    <t>Pieker, Rita</t>
  </si>
  <si>
    <t>Schöffler, Thea</t>
  </si>
  <si>
    <t>Tietz, Almut</t>
  </si>
  <si>
    <t>Abele, Estelle</t>
  </si>
  <si>
    <t>Decker, Marion</t>
  </si>
  <si>
    <t>Klein, Nina</t>
  </si>
  <si>
    <t>Wiedemann, Hortensia</t>
  </si>
  <si>
    <t>Witteker, Sabrina</t>
  </si>
  <si>
    <t>III.</t>
  </si>
  <si>
    <t>Leer 12</t>
  </si>
  <si>
    <t>Leer 23</t>
  </si>
  <si>
    <t>Leer 122</t>
  </si>
  <si>
    <t>Leer 233</t>
  </si>
  <si>
    <t>Leer 123</t>
  </si>
  <si>
    <t>Leer 234</t>
  </si>
  <si>
    <t>Leer 124</t>
  </si>
  <si>
    <t>Leer 235</t>
  </si>
  <si>
    <t>Eingewöhnung ausgewertet</t>
  </si>
  <si>
    <t>sonstige Wunden</t>
  </si>
  <si>
    <t>Blasenkatheter</t>
  </si>
  <si>
    <t>PEG - Sonde</t>
  </si>
  <si>
    <t>Fixierung</t>
  </si>
  <si>
    <t>Kontraktur</t>
  </si>
  <si>
    <t>Kompressionswickel</t>
  </si>
  <si>
    <t>MRSA</t>
  </si>
  <si>
    <t>Sturzgefährdung</t>
  </si>
  <si>
    <t>§ 87 b Betreuung</t>
  </si>
  <si>
    <t xml:space="preserve">Biografie </t>
  </si>
  <si>
    <t>Besonderheiten</t>
  </si>
  <si>
    <t>304</t>
  </si>
  <si>
    <t>BTM Tabletten 3xtägl.</t>
  </si>
  <si>
    <t>BTM Pflaster</t>
  </si>
  <si>
    <t>Risikoerklärung liegt vor PEG</t>
  </si>
  <si>
    <t>Tür zur Nacht a. W. abschließen</t>
  </si>
  <si>
    <t>Alkohol, sehr hohe Sturzgefahr</t>
  </si>
  <si>
    <t>Pflegestufen</t>
  </si>
  <si>
    <t>Ärzte</t>
  </si>
  <si>
    <t>Pflegestufe 1</t>
  </si>
  <si>
    <t>Pflegestufe 2</t>
  </si>
  <si>
    <t>Pflegestufe 3</t>
  </si>
  <si>
    <t>Pflegestufe 3 (Härtefall)</t>
  </si>
  <si>
    <t>Pflegestufe 0</t>
  </si>
  <si>
    <t>Bauer, Christian</t>
  </si>
  <si>
    <t>Berger, Johannes</t>
  </si>
  <si>
    <t>Heinze, Robert</t>
  </si>
  <si>
    <t>Wagner, Peter</t>
  </si>
  <si>
    <t>Hempel, Ulrich</t>
  </si>
  <si>
    <t>Marto, Tobias</t>
  </si>
  <si>
    <t>Kiehl, Klaus</t>
  </si>
  <si>
    <t>Troscheid, Werner</t>
  </si>
  <si>
    <t>Werner, Udo</t>
  </si>
  <si>
    <t>Heilemann, Gisbert</t>
  </si>
  <si>
    <t>Maier, Jacob</t>
  </si>
  <si>
    <t>Hinz, Ulf</t>
  </si>
  <si>
    <t>Martens, Sabine</t>
  </si>
  <si>
    <t>Ellman, Heinz</t>
  </si>
  <si>
    <t>Terhellen, Fritz</t>
  </si>
  <si>
    <t>Tangast, Elenore</t>
  </si>
  <si>
    <t>Prinz, Helmut</t>
  </si>
  <si>
    <t>Mohnheim, Birgit</t>
  </si>
  <si>
    <t>Namen der Wohnbereiche</t>
  </si>
  <si>
    <t>Anzahl Plätze Gesamt</t>
  </si>
  <si>
    <t>Anzahl Bewohner</t>
  </si>
  <si>
    <t>Anzahl Plätze nicht belegt</t>
  </si>
  <si>
    <t>J</t>
  </si>
  <si>
    <t>N</t>
  </si>
  <si>
    <t>Ja_Nein</t>
  </si>
  <si>
    <t>BMI:</t>
  </si>
  <si>
    <t>3+</t>
  </si>
  <si>
    <t>x</t>
  </si>
  <si>
    <t>Erfoderlich</t>
  </si>
  <si>
    <t>PEG</t>
  </si>
  <si>
    <t>Pflegestufenprüfung</t>
  </si>
  <si>
    <t>PS-Prüfung</t>
  </si>
  <si>
    <t>kritischer BMI Werte</t>
  </si>
  <si>
    <t>Chronische Schmerzen</t>
  </si>
  <si>
    <t>Vollständige Immobilität</t>
  </si>
  <si>
    <t>Diabetes mellitus</t>
  </si>
  <si>
    <t>Diabetes</t>
  </si>
  <si>
    <t>Insulinpflichtig</t>
  </si>
  <si>
    <t>Schwankende BZ-Werte</t>
  </si>
  <si>
    <t>Dekubitus-Grade</t>
  </si>
  <si>
    <t>Diabetiker</t>
  </si>
  <si>
    <t>insulinpflichiger Diabetiker</t>
  </si>
  <si>
    <t>Insulinpflichtiger Diabetiker</t>
  </si>
  <si>
    <t>auf Wunsch</t>
  </si>
  <si>
    <t>Beschluss durch Betreuungsgericht</t>
  </si>
  <si>
    <t>keine gerichtliche Anordnung erforderlich</t>
  </si>
  <si>
    <t>Dekubitusgrad</t>
  </si>
  <si>
    <t>Dekubitusgrad 1</t>
  </si>
  <si>
    <t>Dekubitusgrad 2</t>
  </si>
  <si>
    <t xml:space="preserve">Dekubitusgrad 3 </t>
  </si>
  <si>
    <t xml:space="preserve">Dekubitusgrad 4 </t>
  </si>
  <si>
    <t>Dekubitus Gesamt</t>
  </si>
  <si>
    <t>ausschließlich Nahrungsaufnahme über PEG</t>
  </si>
  <si>
    <t>orale Nahrungsaufnahme + PEG-Versorgung</t>
  </si>
  <si>
    <t>Pflegestufenprüfung - Antrag notwendig</t>
  </si>
  <si>
    <t>Pflegestufenprüfung - Info an Antragsteller erfolgt</t>
  </si>
  <si>
    <t>Pflegestufenprüfung - Antrag läuft</t>
  </si>
  <si>
    <t>Nachschlagewerte (für Dropdown)</t>
  </si>
  <si>
    <t>Übersicht Bewohner-Risiko-Aufstellung</t>
  </si>
  <si>
    <t>Beispiel Teilnahme Ausflug</t>
  </si>
  <si>
    <t xml:space="preserve"> </t>
  </si>
  <si>
    <t>Peters, Elfi</t>
  </si>
  <si>
    <t>Termin</t>
  </si>
  <si>
    <t>Schuppenflechte</t>
  </si>
  <si>
    <t>Marcumar</t>
  </si>
  <si>
    <t>BTM, Hospizbegleitung</t>
  </si>
  <si>
    <t>Dialyse Patient</t>
  </si>
  <si>
    <t>Sturzgefahr</t>
  </si>
  <si>
    <t>mittleres Risiko</t>
  </si>
  <si>
    <t>hohes Risiko</t>
  </si>
  <si>
    <t>leichtes Risiko</t>
  </si>
  <si>
    <t>Bettgitter</t>
  </si>
  <si>
    <t>täglich an die Bettkante mobilisieren</t>
  </si>
  <si>
    <t>beginnender Sterbeprozess</t>
  </si>
  <si>
    <t>lehnt Biografiearbeit ab, ATS 2</t>
  </si>
  <si>
    <t>Biografiearbeit mit Angehörigen besprochen</t>
  </si>
  <si>
    <t>Auswertung + Biografie erfolgt nächste KW</t>
  </si>
  <si>
    <t>Demenz - 87b Beantragung bisher abgelehnt</t>
  </si>
  <si>
    <t>Pflegevisite</t>
  </si>
  <si>
    <t xml:space="preserve">Pflegevisite </t>
  </si>
  <si>
    <t>geplant</t>
  </si>
  <si>
    <t>durchgeführt</t>
  </si>
  <si>
    <t>gewünscht</t>
  </si>
  <si>
    <t>leichte Sturzgefährdung</t>
  </si>
  <si>
    <t>mittlere Sturzgefährdung</t>
  </si>
  <si>
    <t>hohe Sturzgefährdung</t>
  </si>
  <si>
    <t>Pflegestufenveränderungbedarf</t>
  </si>
  <si>
    <t>Diabetiker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</si>
</sst>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theme="3"/>
      <name val="Century Gothic"/>
      <family val="2"/>
      <scheme val="minor"/>
    </font>
    <font>
      <b/>
      <sz val="22.5"/>
      <color theme="3"/>
      <name val="Century Gothic"/>
      <family val="2"/>
      <scheme val="major"/>
    </font>
    <font>
      <sz val="10"/>
      <color theme="3"/>
      <name val="Century Gothic"/>
      <family val="2"/>
      <scheme val="minor"/>
    </font>
    <font>
      <sz val="10"/>
      <color theme="3"/>
      <name val="Century Gothic"/>
      <family val="2"/>
      <scheme val="major"/>
    </font>
    <font>
      <sz val="10"/>
      <color theme="2"/>
      <name val="Century Gothic"/>
      <family val="2"/>
      <scheme val="major"/>
    </font>
    <font>
      <sz val="10"/>
      <color theme="0" tint="-0.14999847407452621"/>
      <name val="Century Gothic"/>
      <family val="2"/>
      <scheme val="major"/>
    </font>
    <font>
      <b/>
      <sz val="10"/>
      <color theme="3"/>
      <name val="Century Gothic"/>
      <family val="2"/>
      <scheme val="major"/>
    </font>
    <font>
      <sz val="10"/>
      <color theme="3" tint="0.39994506668294322"/>
      <name val="Century Gothic"/>
      <family val="2"/>
      <scheme val="minor"/>
    </font>
    <font>
      <sz val="9"/>
      <color theme="3" tint="0.39991454817346722"/>
      <name val="Century Gothic"/>
      <family val="2"/>
      <scheme val="minor"/>
    </font>
    <font>
      <b/>
      <sz val="10"/>
      <color theme="3"/>
      <name val="Century Gothic"/>
      <family val="2"/>
      <scheme val="minor"/>
    </font>
    <font>
      <sz val="14"/>
      <color theme="3"/>
      <name val="Century Gothic"/>
      <family val="2"/>
      <scheme val="minor"/>
    </font>
    <font>
      <b/>
      <sz val="22"/>
      <color theme="3"/>
      <name val="Century Gothic"/>
      <family val="2"/>
      <scheme val="minor"/>
    </font>
    <font>
      <sz val="11"/>
      <color theme="3"/>
      <name val="Century Gothic"/>
      <family val="2"/>
      <scheme val="minor"/>
    </font>
    <font>
      <sz val="12"/>
      <color theme="3"/>
      <name val="Century Gothic"/>
      <family val="2"/>
      <scheme val="minor"/>
    </font>
    <font>
      <sz val="22"/>
      <color theme="3"/>
      <name val="Century Gothic"/>
      <family val="2"/>
      <scheme val="minor"/>
    </font>
    <font>
      <b/>
      <sz val="22"/>
      <name val="Arial"/>
      <family val="2"/>
    </font>
    <font>
      <b/>
      <sz val="11"/>
      <color theme="3"/>
      <name val="Century Gothic"/>
      <family val="2"/>
      <scheme val="minor"/>
    </font>
    <font>
      <b/>
      <sz val="11"/>
      <color theme="3"/>
      <name val="Century Gothic"/>
      <family val="2"/>
      <scheme val="major"/>
    </font>
    <font>
      <b/>
      <sz val="11"/>
      <color theme="2"/>
      <name val="Century Gothic"/>
      <family val="2"/>
      <scheme val="major"/>
    </font>
    <font>
      <b/>
      <sz val="18"/>
      <color theme="3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theme="2"/>
      </patternFill>
    </fill>
  </fills>
  <borders count="8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6">
    <xf numFmtId="0" fontId="0" fillId="3" borderId="0">
      <alignment vertical="center"/>
    </xf>
    <xf numFmtId="0" fontId="1" fillId="3" borderId="0" applyNumberFormat="0" applyBorder="0" applyAlignment="0" applyProtection="0"/>
    <xf numFmtId="0" fontId="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85">
    <xf numFmtId="0" fontId="0" fillId="3" borderId="0" xfId="0">
      <alignment vertical="center"/>
    </xf>
    <xf numFmtId="0" fontId="0" fillId="2" borderId="0" xfId="0" applyFill="1">
      <alignment vertical="center"/>
    </xf>
    <xf numFmtId="14" fontId="0" fillId="2" borderId="0" xfId="0" applyNumberFormat="1" applyFont="1" applyFill="1" applyBorder="1" applyAlignment="1">
      <alignment horizontal="left" vertical="center" indent="1"/>
    </xf>
    <xf numFmtId="0" fontId="0" fillId="2" borderId="0" xfId="0" applyFont="1" applyFill="1" applyBorder="1" applyAlignment="1">
      <alignment horizontal="left" vertical="center" indent="1"/>
    </xf>
    <xf numFmtId="0" fontId="0" fillId="2" borderId="0" xfId="0" applyFont="1" applyFill="1" applyBorder="1">
      <alignment vertical="center"/>
    </xf>
    <xf numFmtId="0" fontId="0" fillId="3" borderId="2" xfId="0" applyFont="1" applyFill="1" applyBorder="1" applyAlignment="1">
      <alignment horizontal="left" vertical="center" indent="1"/>
    </xf>
    <xf numFmtId="0" fontId="0" fillId="3" borderId="2" xfId="0" applyFont="1" applyFill="1" applyBorder="1">
      <alignment vertical="center"/>
    </xf>
    <xf numFmtId="0" fontId="3" fillId="4" borderId="0" xfId="0" applyFont="1" applyFill="1" applyBorder="1" applyAlignment="1">
      <alignment horizontal="left" indent="1"/>
    </xf>
    <xf numFmtId="0" fontId="4" fillId="3" borderId="1" xfId="0" applyFont="1" applyFill="1" applyBorder="1" applyAlignment="1">
      <alignment horizontal="left" indent="1"/>
    </xf>
    <xf numFmtId="0" fontId="5" fillId="4" borderId="0" xfId="0" applyFont="1" applyFill="1" applyBorder="1" applyAlignment="1">
      <alignment horizontal="left" indent="1"/>
    </xf>
    <xf numFmtId="0" fontId="4" fillId="3" borderId="1" xfId="0" applyFont="1" applyFill="1" applyBorder="1">
      <alignment vertical="center"/>
    </xf>
    <xf numFmtId="20" fontId="0" fillId="2" borderId="0" xfId="0" applyNumberFormat="1" applyFont="1" applyFill="1" applyBorder="1" applyAlignment="1">
      <alignment horizontal="left" vertical="center" indent="1"/>
    </xf>
    <xf numFmtId="0" fontId="0" fillId="2" borderId="0" xfId="0" applyNumberFormat="1" applyFont="1" applyFill="1" applyBorder="1" applyAlignment="1">
      <alignment horizontal="left" vertical="center" indent="1"/>
    </xf>
    <xf numFmtId="0" fontId="0" fillId="2" borderId="0" xfId="0" applyNumberFormat="1" applyFill="1" applyAlignment="1">
      <alignment horizontal="left" vertical="center" indent="1"/>
    </xf>
    <xf numFmtId="14" fontId="0" fillId="2" borderId="0" xfId="0" applyNumberFormat="1" applyFont="1" applyFill="1" applyAlignment="1">
      <alignment horizontal="left" vertical="center" indent="1"/>
    </xf>
    <xf numFmtId="20" fontId="0" fillId="2" borderId="0" xfId="0" applyNumberFormat="1" applyFill="1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0" fontId="0" fillId="3" borderId="2" xfId="0" applyBorder="1">
      <alignment vertical="center"/>
    </xf>
    <xf numFmtId="0" fontId="0" fillId="3" borderId="2" xfId="0" applyFill="1" applyBorder="1">
      <alignment vertical="center"/>
    </xf>
    <xf numFmtId="0" fontId="3" fillId="4" borderId="0" xfId="0" applyFont="1" applyFill="1" applyBorder="1" applyAlignment="1">
      <alignment horizontal="left" wrapText="1" indent="1"/>
    </xf>
    <xf numFmtId="0" fontId="10" fillId="3" borderId="0" xfId="0" applyFont="1">
      <alignment vertical="center"/>
    </xf>
    <xf numFmtId="0" fontId="11" fillId="3" borderId="0" xfId="0" applyFont="1">
      <alignment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3" borderId="5" xfId="0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9" fillId="3" borderId="0" xfId="0" applyFont="1">
      <alignment vertical="center"/>
    </xf>
    <xf numFmtId="0" fontId="3" fillId="4" borderId="0" xfId="0" applyFont="1" applyFill="1" applyBorder="1" applyAlignment="1">
      <alignment horizontal="center" vertical="top" textRotation="90" wrapText="1"/>
    </xf>
    <xf numFmtId="0" fontId="3" fillId="4" borderId="0" xfId="0" applyFont="1" applyFill="1" applyBorder="1" applyAlignment="1">
      <alignment horizontal="center" vertical="top" textRotation="90"/>
    </xf>
    <xf numFmtId="0" fontId="4" fillId="3" borderId="1" xfId="0" applyFont="1" applyFill="1" applyBorder="1" applyAlignment="1">
      <alignment horizontal="left" vertical="top"/>
    </xf>
    <xf numFmtId="0" fontId="5" fillId="4" borderId="0" xfId="0" applyFont="1" applyFill="1" applyBorder="1" applyAlignment="1">
      <alignment horizontal="left" vertical="top"/>
    </xf>
    <xf numFmtId="0" fontId="5" fillId="4" borderId="0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49" fontId="0" fillId="2" borderId="4" xfId="0" applyNumberForma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2" borderId="4" xfId="0" applyNumberForma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center" vertical="center"/>
    </xf>
    <xf numFmtId="0" fontId="0" fillId="3" borderId="0" xfId="0" applyBorder="1" applyAlignment="1"/>
    <xf numFmtId="0" fontId="0" fillId="3" borderId="0" xfId="0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14" fillId="3" borderId="0" xfId="0" applyFont="1" applyBorder="1" applyAlignment="1">
      <alignment horizontal="right"/>
    </xf>
    <xf numFmtId="49" fontId="0" fillId="2" borderId="4" xfId="0" applyNumberFormat="1" applyFon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3" borderId="0" xfId="0" applyFont="1">
      <alignment vertical="center"/>
    </xf>
    <xf numFmtId="0" fontId="16" fillId="5" borderId="2" xfId="0" applyFont="1" applyFill="1" applyBorder="1" applyAlignment="1">
      <alignment horizontal="left" vertical="center" indent="1"/>
    </xf>
    <xf numFmtId="0" fontId="16" fillId="5" borderId="2" xfId="0" applyFont="1" applyFill="1" applyBorder="1">
      <alignment vertical="center"/>
    </xf>
    <xf numFmtId="0" fontId="15" fillId="3" borderId="0" xfId="0" applyFont="1" applyBorder="1" applyAlignment="1">
      <alignment horizontal="right"/>
    </xf>
    <xf numFmtId="0" fontId="14" fillId="2" borderId="6" xfId="0" applyFont="1" applyFill="1" applyBorder="1" applyAlignment="1">
      <alignment horizontal="left"/>
    </xf>
    <xf numFmtId="0" fontId="15" fillId="3" borderId="7" xfId="0" applyFont="1" applyBorder="1" applyAlignment="1">
      <alignment horizontal="left"/>
    </xf>
    <xf numFmtId="1" fontId="0" fillId="2" borderId="4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left" vertical="top" wrapText="1"/>
    </xf>
    <xf numFmtId="0" fontId="12" fillId="3" borderId="0" xfId="0" applyFont="1">
      <alignment vertical="center"/>
    </xf>
    <xf numFmtId="0" fontId="17" fillId="4" borderId="3" xfId="0" quotePrefix="1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left" vertical="top"/>
    </xf>
    <xf numFmtId="0" fontId="18" fillId="5" borderId="1" xfId="0" applyFont="1" applyFill="1" applyBorder="1" applyAlignment="1">
      <alignment horizontal="left" indent="1"/>
    </xf>
    <xf numFmtId="0" fontId="17" fillId="4" borderId="3" xfId="0" applyFont="1" applyFill="1" applyBorder="1" applyAlignment="1">
      <alignment horizontal="left" vertical="top"/>
    </xf>
    <xf numFmtId="0" fontId="13" fillId="3" borderId="0" xfId="0" applyFont="1">
      <alignment vertical="center"/>
    </xf>
    <xf numFmtId="0" fontId="19" fillId="3" borderId="0" xfId="0" applyFont="1">
      <alignment vertical="center"/>
    </xf>
    <xf numFmtId="0" fontId="4" fillId="3" borderId="1" xfId="0" applyFont="1" applyFill="1" applyBorder="1" applyAlignment="1" applyProtection="1">
      <alignment horizontal="left" indent="1"/>
      <protection locked="0"/>
    </xf>
    <xf numFmtId="0" fontId="4" fillId="3" borderId="1" xfId="0" applyFont="1" applyFill="1" applyBorder="1" applyAlignment="1" applyProtection="1">
      <alignment horizontal="left" vertical="top"/>
      <protection locked="0"/>
    </xf>
    <xf numFmtId="0" fontId="0" fillId="2" borderId="0" xfId="0" applyFill="1" applyProtection="1">
      <alignment vertical="center"/>
      <protection locked="0"/>
    </xf>
    <xf numFmtId="0" fontId="3" fillId="3" borderId="0" xfId="0" applyFont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left" vertical="center" indent="1"/>
    </xf>
    <xf numFmtId="0" fontId="0" fillId="3" borderId="2" xfId="0" applyBorder="1" applyProtection="1">
      <alignment vertical="center"/>
    </xf>
    <xf numFmtId="0" fontId="11" fillId="3" borderId="0" xfId="0" applyFont="1" applyProtection="1">
      <alignment vertical="center"/>
    </xf>
    <xf numFmtId="0" fontId="0" fillId="3" borderId="0" xfId="0" applyProtection="1">
      <alignment vertical="center"/>
    </xf>
    <xf numFmtId="0" fontId="3" fillId="4" borderId="0" xfId="0" applyFont="1" applyFill="1" applyBorder="1" applyAlignment="1" applyProtection="1">
      <alignment horizontal="left" indent="1"/>
      <protection hidden="1"/>
    </xf>
    <xf numFmtId="0" fontId="0" fillId="4" borderId="0" xfId="0" applyNumberFormat="1" applyFont="1" applyFill="1" applyBorder="1" applyAlignment="1" applyProtection="1">
      <alignment horizontal="left" vertical="center" indent="1"/>
      <protection hidden="1"/>
    </xf>
    <xf numFmtId="14" fontId="0" fillId="4" borderId="0" xfId="0" applyNumberFormat="1" applyFont="1" applyFill="1" applyBorder="1" applyAlignment="1" applyProtection="1">
      <alignment horizontal="left" vertical="center" indent="1"/>
      <protection hidden="1"/>
    </xf>
    <xf numFmtId="20" fontId="0" fillId="4" borderId="0" xfId="0" applyNumberFormat="1" applyFont="1" applyFill="1" applyBorder="1" applyAlignment="1" applyProtection="1">
      <alignment horizontal="left" vertical="center" indent="1"/>
      <protection hidden="1"/>
    </xf>
    <xf numFmtId="0" fontId="0" fillId="4" borderId="0" xfId="0" applyNumberFormat="1" applyFill="1" applyAlignment="1" applyProtection="1">
      <alignment horizontal="left" vertical="center" indent="1"/>
      <protection hidden="1"/>
    </xf>
    <xf numFmtId="20" fontId="0" fillId="4" borderId="0" xfId="0" applyNumberFormat="1" applyFill="1" applyAlignment="1" applyProtection="1">
      <alignment horizontal="left" vertical="center" indent="1"/>
      <protection hidden="1"/>
    </xf>
    <xf numFmtId="14" fontId="0" fillId="4" borderId="0" xfId="0" applyNumberFormat="1" applyFont="1" applyFill="1" applyAlignment="1" applyProtection="1">
      <alignment horizontal="left" vertical="center" indent="1"/>
      <protection hidden="1"/>
    </xf>
    <xf numFmtId="14" fontId="0" fillId="2" borderId="0" xfId="0" applyNumberFormat="1" applyFill="1" applyProtection="1">
      <alignment vertical="center"/>
      <protection locked="0"/>
    </xf>
    <xf numFmtId="0" fontId="17" fillId="4" borderId="3" xfId="0" applyFont="1" applyFill="1" applyBorder="1" applyAlignment="1">
      <alignment horizontal="right" vertical="top" wrapText="1"/>
    </xf>
    <xf numFmtId="0" fontId="17" fillId="4" borderId="0" xfId="0" applyFont="1" applyFill="1" applyBorder="1" applyAlignment="1">
      <alignment horizontal="right" vertical="top"/>
    </xf>
    <xf numFmtId="0" fontId="16" fillId="2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right" vertical="top" wrapText="1"/>
    </xf>
    <xf numFmtId="0" fontId="3" fillId="4" borderId="0" xfId="0" applyFont="1" applyFill="1" applyBorder="1" applyAlignment="1">
      <alignment horizontal="center"/>
    </xf>
  </cellXfs>
  <cellStyles count="6">
    <cellStyle name="Standard" xfId="0" builtinId="0" customBuiltin="1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</cellStyles>
  <dxfs count="200"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b/>
        <i val="0"/>
        <color theme="0"/>
      </font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fgColor rgb="FFFFFFCC"/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25" formatCode="hh:mm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25" formatCode="hh:mm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/>
        <right/>
        <top style="thin">
          <color theme="2"/>
        </top>
        <bottom style="thin">
          <color theme="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25" formatCode="hh:mm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25" formatCode="hh:mm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/>
        <right/>
        <top style="thin">
          <color theme="2"/>
        </top>
        <bottom style="thin">
          <color theme="2"/>
        </bottom>
      </border>
      <protection locked="1" hidden="0"/>
    </dxf>
    <dxf>
      <numFmt numFmtId="25" formatCode="hh:mm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19" formatCode="dd/mm/yyyy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protection locked="1" hidden="1"/>
    </dxf>
    <dxf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protection locked="1" hidden="1"/>
    </dxf>
    <dxf>
      <border>
        <top style="thin">
          <color auto="1"/>
        </top>
      </border>
    </dxf>
    <dxf>
      <protection locked="1" hidden="0"/>
    </dxf>
    <dxf>
      <font>
        <strike val="0"/>
        <outline val="0"/>
        <shadow val="0"/>
        <u val="none"/>
        <vertAlign val="baseline"/>
        <sz val="10"/>
        <name val="Century Gothic"/>
        <scheme val="major"/>
      </font>
      <protection locked="0" hidden="0"/>
    </dxf>
    <dxf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ill>
        <patternFill patternType="solid">
          <fgColor indexed="64"/>
          <bgColor theme="2"/>
        </patternFill>
      </fill>
      <border diagonalUp="0" diagonalDown="0" outline="0">
        <left/>
        <right/>
        <top style="thin">
          <color theme="2"/>
        </top>
        <bottom/>
      </border>
    </dxf>
    <dxf>
      <fill>
        <patternFill patternType="solid">
          <fgColor indexed="64"/>
          <bgColor theme="2"/>
        </patternFill>
      </fill>
      <border diagonalUp="0" diagonalDown="0" outline="0">
        <left/>
        <right/>
        <top style="thin">
          <color theme="2"/>
        </top>
        <bottom style="thin">
          <color theme="2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auto="1"/>
        </top>
        <bottom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2"/>
        </top>
        <bottom/>
      </border>
    </dxf>
    <dxf>
      <border diagonalUp="0" diagonalDown="0">
        <left/>
        <right/>
        <top style="thin">
          <color theme="2"/>
        </top>
        <bottom style="thin">
          <color theme="2"/>
        </bottom>
        <vertical/>
        <horizontal style="thin">
          <color theme="2"/>
        </horizontal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auto="1"/>
        </top>
        <bottom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auto="1"/>
        </top>
        <bottom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2"/>
        </top>
        <bottom/>
      </border>
    </dxf>
    <dxf>
      <border diagonalUp="0" diagonalDown="0">
        <left/>
        <right/>
        <top style="thin">
          <color theme="2"/>
        </top>
        <bottom style="thin">
          <color theme="2"/>
        </bottom>
        <vertical/>
        <horizontal style="thin">
          <color theme="2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2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2"/>
        </top>
        <bottom style="thin">
          <color theme="2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2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25" formatCode="hh: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25" formatCode="hh: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25" formatCode="hh: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25" formatCode="hh: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25" formatCode="hh: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25" formatCode="hh:mm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25" formatCode="hh:mm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25" formatCode="hh:mm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25" formatCode="hh:mm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/>
        <right/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25" formatCode="hh: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25" formatCode="hh: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25" formatCode="hh:mm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25" formatCode="hh:mm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25" formatCode="hh:mm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25" formatCode="hh:mm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/>
        <right/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25" formatCode="hh:mm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25" formatCode="hh:mm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25" formatCode="hh:mm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numFmt numFmtId="25" formatCode="hh:mm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auto="1"/>
        </top>
      </border>
    </dxf>
    <dxf>
      <font>
        <strike val="0"/>
        <outline val="0"/>
        <shadow val="0"/>
        <u val="none"/>
        <vertAlign val="baseline"/>
        <sz val="10"/>
        <name val="Century Gothic"/>
        <scheme val="major"/>
      </font>
    </dxf>
    <dxf>
      <font>
        <b/>
        <i val="0"/>
        <color theme="3"/>
      </font>
    </dxf>
    <dxf>
      <font>
        <b/>
        <i val="0"/>
        <color theme="3"/>
      </font>
      <border>
        <top/>
      </border>
    </dxf>
    <dxf>
      <fill>
        <patternFill patternType="solid">
          <bgColor theme="2"/>
        </patternFill>
      </fill>
      <border>
        <top/>
        <bottom style="thin">
          <color theme="0" tint="-0.14996795556505021"/>
        </bottom>
        <horizontal style="thin">
          <color theme="0" tint="-0.14996795556505021"/>
        </horizontal>
      </border>
    </dxf>
  </dxfs>
  <tableStyles count="1" defaultTableStyle="Blood Pressure &amp; Glucose Tracker" defaultPivotStyle="PivotStyleLight15">
    <tableStyle name="Blood Pressure &amp; Glucose Tracker" pivot="0" count="3">
      <tableStyleElement type="wholeTable" dxfId="199"/>
      <tableStyleElement type="headerRow" dxfId="198"/>
      <tableStyleElement type="totalRow" dxfId="197"/>
    </tableStyle>
  </tableStyles>
  <colors>
    <mruColors>
      <color rgb="FFFFFFCC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Pflegestufen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222222222222223E-2"/>
          <c:y val="0.19476851851851851"/>
          <c:w val="0.59685214348206472"/>
          <c:h val="0.7543055555555555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Ergebnis!$A$10:$A$14</c:f>
              <c:strCache>
                <c:ptCount val="5"/>
                <c:pt idx="0">
                  <c:v>Pflegestufe 0</c:v>
                </c:pt>
                <c:pt idx="1">
                  <c:v>Pflegestufe 1</c:v>
                </c:pt>
                <c:pt idx="2">
                  <c:v>Pflegestufe 2</c:v>
                </c:pt>
                <c:pt idx="3">
                  <c:v>Pflegestufe 3</c:v>
                </c:pt>
                <c:pt idx="4">
                  <c:v>Pflegestufe 3 (Härtefall)</c:v>
                </c:pt>
              </c:strCache>
            </c:strRef>
          </c:cat>
          <c:val>
            <c:numRef>
              <c:f>Ergebnis!$B$10:$B$14</c:f>
              <c:numCache>
                <c:formatCode>General</c:formatCode>
                <c:ptCount val="5"/>
                <c:pt idx="0">
                  <c:v>2</c:v>
                </c:pt>
                <c:pt idx="1">
                  <c:v>24</c:v>
                </c:pt>
                <c:pt idx="2">
                  <c:v>24</c:v>
                </c:pt>
                <c:pt idx="3">
                  <c:v>12</c:v>
                </c:pt>
                <c:pt idx="4">
                  <c:v>7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Sturzgefährdung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Ergebnis!$A$21:$A$23</c:f>
              <c:strCache>
                <c:ptCount val="3"/>
                <c:pt idx="0">
                  <c:v>leichte Sturzgefährdung</c:v>
                </c:pt>
                <c:pt idx="1">
                  <c:v>mittlere Sturzgefährdung</c:v>
                </c:pt>
                <c:pt idx="2">
                  <c:v>hohe Sturzgefährdung</c:v>
                </c:pt>
              </c:strCache>
            </c:strRef>
          </c:cat>
          <c:val>
            <c:numRef>
              <c:f>Ergebnis!$B$21:$B$23</c:f>
              <c:numCache>
                <c:formatCode>General</c:formatCode>
                <c:ptCount val="3"/>
                <c:pt idx="0">
                  <c:v>58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0847520"/>
        <c:axId val="480837440"/>
        <c:axId val="0"/>
      </c:bar3DChart>
      <c:catAx>
        <c:axId val="480847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0837440"/>
        <c:crosses val="autoZero"/>
        <c:auto val="1"/>
        <c:lblAlgn val="ctr"/>
        <c:lblOffset val="100"/>
        <c:noMultiLvlLbl val="0"/>
      </c:catAx>
      <c:valAx>
        <c:axId val="480837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0847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Dekubitus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Ergebnis!$A$25:$A$28</c:f>
              <c:strCache>
                <c:ptCount val="4"/>
                <c:pt idx="0">
                  <c:v>Dekubitusgrad 1</c:v>
                </c:pt>
                <c:pt idx="1">
                  <c:v>Dekubitusgrad 2</c:v>
                </c:pt>
                <c:pt idx="2">
                  <c:v>Dekubitusgrad 3 </c:v>
                </c:pt>
                <c:pt idx="3">
                  <c:v>Dekubitusgrad 4 </c:v>
                </c:pt>
              </c:strCache>
            </c:strRef>
          </c:cat>
          <c:val>
            <c:numRef>
              <c:f>Ergebnis!$B$25:$B$28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Risiko-Übersicht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'Risiko-Diagramm'!$A$2:$A$20</c:f>
              <c:strCache>
                <c:ptCount val="19"/>
                <c:pt idx="0">
                  <c:v>leichte Sturzgefährdung</c:v>
                </c:pt>
                <c:pt idx="1">
                  <c:v>mittlere Sturzgefährdung</c:v>
                </c:pt>
                <c:pt idx="2">
                  <c:v>hohe Sturzgefährdung</c:v>
                </c:pt>
                <c:pt idx="3">
                  <c:v>Dekubitusgrad 1</c:v>
                </c:pt>
                <c:pt idx="4">
                  <c:v>Dekubitusgrad 2</c:v>
                </c:pt>
                <c:pt idx="5">
                  <c:v>Dekubitusgrad 3 </c:v>
                </c:pt>
                <c:pt idx="6">
                  <c:v>Dekubitusgrad 4 </c:v>
                </c:pt>
                <c:pt idx="7">
                  <c:v>sonstige Wunden</c:v>
                </c:pt>
                <c:pt idx="8">
                  <c:v>Blasenkatheter</c:v>
                </c:pt>
                <c:pt idx="9">
                  <c:v>PEG</c:v>
                </c:pt>
                <c:pt idx="10">
                  <c:v>kritischer BMI Werte</c:v>
                </c:pt>
                <c:pt idx="11">
                  <c:v>Chronische Schmerzen</c:v>
                </c:pt>
                <c:pt idx="12">
                  <c:v>Fixierung</c:v>
                </c:pt>
                <c:pt idx="13">
                  <c:v>Kontraktur</c:v>
                </c:pt>
                <c:pt idx="14">
                  <c:v>Vollständige Immobilität</c:v>
                </c:pt>
                <c:pt idx="15">
                  <c:v>Kompressionswickel</c:v>
                </c:pt>
                <c:pt idx="16">
                  <c:v>MRSA</c:v>
                </c:pt>
                <c:pt idx="17">
                  <c:v>Insulinpflichtiger Diabetiker</c:v>
                </c:pt>
                <c:pt idx="18">
                  <c:v>Diabetiker</c:v>
                </c:pt>
              </c:strCache>
            </c:strRef>
          </c:cat>
          <c:val>
            <c:numRef>
              <c:f>'Risiko-Diagramm'!$B$2:$B$20</c:f>
              <c:numCache>
                <c:formatCode>General</c:formatCode>
                <c:ptCount val="19"/>
                <c:pt idx="0">
                  <c:v>58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8</c:v>
                </c:pt>
                <c:pt idx="11">
                  <c:v>14</c:v>
                </c:pt>
                <c:pt idx="12">
                  <c:v>4</c:v>
                </c:pt>
                <c:pt idx="13">
                  <c:v>10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8</c:v>
                </c:pt>
                <c:pt idx="18">
                  <c:v>10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97029216"/>
        <c:axId val="297042656"/>
      </c:barChart>
      <c:catAx>
        <c:axId val="297029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7042656"/>
        <c:crosses val="autoZero"/>
        <c:auto val="1"/>
        <c:lblAlgn val="ctr"/>
        <c:lblOffset val="100"/>
        <c:noMultiLvlLbl val="0"/>
      </c:catAx>
      <c:valAx>
        <c:axId val="29704265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702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1057275</xdr:rowOff>
    </xdr:from>
    <xdr:to>
      <xdr:col>2</xdr:col>
      <xdr:colOff>923925</xdr:colOff>
      <xdr:row>0</xdr:row>
      <xdr:rowOff>1762124</xdr:rowOff>
    </xdr:to>
    <xdr:sp macro="" textlink="AnzBewohner">
      <xdr:nvSpPr>
        <xdr:cNvPr id="2" name="Pfeil nach oben 1"/>
        <xdr:cNvSpPr/>
      </xdr:nvSpPr>
      <xdr:spPr>
        <a:xfrm>
          <a:off x="942975" y="1057275"/>
          <a:ext cx="819150" cy="704849"/>
        </a:xfrm>
        <a:prstGeom prst="upArrow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fld id="{25208725-839D-455F-BE24-56A1EB6782F9}" type="TxLink">
            <a:rPr lang="en-US" sz="1400" b="1" i="0" u="none" strike="noStrike">
              <a:solidFill>
                <a:srgbClr val="4A4A62"/>
              </a:solidFill>
              <a:latin typeface="Century Gothic"/>
            </a:rPr>
            <a:pPr algn="l"/>
            <a:t>69</a:t>
          </a:fld>
          <a:endParaRPr lang="de-DE" sz="1100"/>
        </a:p>
      </xdr:txBody>
    </xdr:sp>
    <xdr:clientData/>
  </xdr:twoCellAnchor>
  <xdr:twoCellAnchor>
    <xdr:from>
      <xdr:col>2</xdr:col>
      <xdr:colOff>809623</xdr:colOff>
      <xdr:row>0</xdr:row>
      <xdr:rowOff>1109151</xdr:rowOff>
    </xdr:from>
    <xdr:to>
      <xdr:col>2</xdr:col>
      <xdr:colOff>1495425</xdr:colOff>
      <xdr:row>0</xdr:row>
      <xdr:rowOff>1790700</xdr:rowOff>
    </xdr:to>
    <xdr:sp macro="" textlink="Freie_Plätze">
      <xdr:nvSpPr>
        <xdr:cNvPr id="3" name="Pfeil nach unten 2"/>
        <xdr:cNvSpPr/>
      </xdr:nvSpPr>
      <xdr:spPr>
        <a:xfrm>
          <a:off x="1647823" y="1109151"/>
          <a:ext cx="685802" cy="681549"/>
        </a:xfrm>
        <a:prstGeom prst="down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fld id="{144F34A4-5F74-4477-8CC2-8B2771E288C5}" type="TxLink">
            <a:rPr lang="en-US" sz="1400" b="1" i="0" u="none" strike="noStrike">
              <a:solidFill>
                <a:srgbClr val="4A4A62"/>
              </a:solidFill>
              <a:latin typeface="Century Gothic"/>
            </a:rPr>
            <a:pPr algn="ctr"/>
            <a:t>2</a:t>
          </a:fld>
          <a:endParaRPr lang="de-DE" sz="1100"/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9525</xdr:colOff>
      <xdr:row>0</xdr:row>
      <xdr:rowOff>590550</xdr:rowOff>
    </xdr:to>
    <xdr:sp macro="" textlink="">
      <xdr:nvSpPr>
        <xdr:cNvPr id="4" name="Rechteck 3"/>
        <xdr:cNvSpPr/>
      </xdr:nvSpPr>
      <xdr:spPr>
        <a:xfrm>
          <a:off x="0" y="28575"/>
          <a:ext cx="4400550" cy="561975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>
              <a:ln>
                <a:solidFill>
                  <a:schemeClr val="bg1">
                    <a:lumMod val="85000"/>
                  </a:schemeClr>
                </a:solidFill>
              </a:ln>
              <a:solidFill>
                <a:schemeClr val="tx1"/>
              </a:solidFill>
            </a:rPr>
            <a:t> </a:t>
          </a:r>
          <a:r>
            <a:rPr lang="de-DE" sz="2000" b="1">
              <a:ln>
                <a:solidFill>
                  <a:schemeClr val="bg1">
                    <a:lumMod val="85000"/>
                  </a:schemeClr>
                </a:solidFill>
              </a:ln>
              <a:solidFill>
                <a:schemeClr val="tx1"/>
              </a:solidFill>
            </a:rPr>
            <a:t>Bewohner-Risiko-Aufstellung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4</xdr:row>
      <xdr:rowOff>57150</xdr:rowOff>
    </xdr:from>
    <xdr:to>
      <xdr:col>4</xdr:col>
      <xdr:colOff>561975</xdr:colOff>
      <xdr:row>22</xdr:row>
      <xdr:rowOff>76200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590550</xdr:colOff>
      <xdr:row>9</xdr:row>
      <xdr:rowOff>0</xdr:rowOff>
    </xdr:from>
    <xdr:to>
      <xdr:col>3</xdr:col>
      <xdr:colOff>561975</xdr:colOff>
      <xdr:row>14</xdr:row>
      <xdr:rowOff>0</xdr:rowOff>
    </xdr:to>
    <xdr:sp macro="" textlink="">
      <xdr:nvSpPr>
        <xdr:cNvPr id="4" name="Geschweifte Klammer rechts 3"/>
        <xdr:cNvSpPr/>
      </xdr:nvSpPr>
      <xdr:spPr>
        <a:xfrm>
          <a:off x="5619750" y="1809750"/>
          <a:ext cx="676275" cy="1095375"/>
        </a:xfrm>
        <a:prstGeom prst="rightBrace">
          <a:avLst>
            <a:gd name="adj1" fmla="val 0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523874</xdr:colOff>
      <xdr:row>22</xdr:row>
      <xdr:rowOff>76200</xdr:rowOff>
    </xdr:from>
    <xdr:to>
      <xdr:col>4</xdr:col>
      <xdr:colOff>609599</xdr:colOff>
      <xdr:row>36</xdr:row>
      <xdr:rowOff>95250</xdr:rowOff>
    </xdr:to>
    <xdr:graphicFrame macro="">
      <xdr:nvGraphicFramePr>
        <xdr:cNvPr id="12" name="Diagram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514349</xdr:colOff>
      <xdr:row>36</xdr:row>
      <xdr:rowOff>95250</xdr:rowOff>
    </xdr:from>
    <xdr:to>
      <xdr:col>4</xdr:col>
      <xdr:colOff>609600</xdr:colOff>
      <xdr:row>51</xdr:row>
      <xdr:rowOff>123825</xdr:rowOff>
    </xdr:to>
    <xdr:graphicFrame macro="">
      <xdr:nvGraphicFramePr>
        <xdr:cNvPr id="13" name="Diagramm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0</xdr:row>
      <xdr:rowOff>276224</xdr:rowOff>
    </xdr:from>
    <xdr:to>
      <xdr:col>5</xdr:col>
      <xdr:colOff>466724</xdr:colOff>
      <xdr:row>20</xdr:row>
      <xdr:rowOff>28574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3</xdr:row>
      <xdr:rowOff>9525</xdr:rowOff>
    </xdr:from>
    <xdr:to>
      <xdr:col>6</xdr:col>
      <xdr:colOff>381000</xdr:colOff>
      <xdr:row>4</xdr:row>
      <xdr:rowOff>38100</xdr:rowOff>
    </xdr:to>
    <xdr:sp macro="" textlink="">
      <xdr:nvSpPr>
        <xdr:cNvPr id="3" name="Pfeil nach links 2"/>
        <xdr:cNvSpPr/>
      </xdr:nvSpPr>
      <xdr:spPr>
        <a:xfrm>
          <a:off x="6962774" y="523875"/>
          <a:ext cx="2657476" cy="390525"/>
        </a:xfrm>
        <a:prstGeom prst="leftArrow">
          <a:avLst>
            <a:gd name="adj1" fmla="val 98781"/>
            <a:gd name="adj2" fmla="val 500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de-DE" sz="1200" b="1"/>
            <a:t>Gewicht in kg eingeben</a:t>
          </a:r>
        </a:p>
      </xdr:txBody>
    </xdr:sp>
    <xdr:clientData/>
  </xdr:twoCellAnchor>
  <xdr:twoCellAnchor>
    <xdr:from>
      <xdr:col>3</xdr:col>
      <xdr:colOff>9524</xdr:colOff>
      <xdr:row>4</xdr:row>
      <xdr:rowOff>38100</xdr:rowOff>
    </xdr:from>
    <xdr:to>
      <xdr:col>6</xdr:col>
      <xdr:colOff>381000</xdr:colOff>
      <xdr:row>5</xdr:row>
      <xdr:rowOff>66675</xdr:rowOff>
    </xdr:to>
    <xdr:sp macro="" textlink="">
      <xdr:nvSpPr>
        <xdr:cNvPr id="5" name="Pfeil nach links 4"/>
        <xdr:cNvSpPr/>
      </xdr:nvSpPr>
      <xdr:spPr>
        <a:xfrm>
          <a:off x="6962774" y="914400"/>
          <a:ext cx="2657476" cy="390525"/>
        </a:xfrm>
        <a:prstGeom prst="leftArrow">
          <a:avLst>
            <a:gd name="adj1" fmla="val 98781"/>
            <a:gd name="adj2" fmla="val 500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de-DE" sz="1200" b="1"/>
            <a:t>Körpergröße in cm  eingeben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BewRisiko" displayName="BewRisiko" ref="A1:AM72" totalsRowShown="0" headerRowDxfId="196" totalsRowBorderDxfId="195">
  <autoFilter ref="A1:AM72"/>
  <tableColumns count="39">
    <tableColumn id="1" name="Zimmer" dataDxfId="194" totalsRowDxfId="193"/>
    <tableColumn id="19" name="WB" dataDxfId="192" totalsRowDxfId="191"/>
    <tableColumn id="2" name="Bewohner" dataDxfId="190" totalsRowDxfId="189"/>
    <tableColumn id="11" name="Pflege-_x000a_stufe" dataDxfId="188" totalsRowDxfId="187"/>
    <tableColumn id="30" name="Arzt" dataDxfId="186" totalsRowDxfId="185"/>
    <tableColumn id="29" name="Leer 1" dataDxfId="184" totalsRowDxfId="183"/>
    <tableColumn id="28" name="Leer 2" dataDxfId="182" totalsRowDxfId="181"/>
    <tableColumn id="27" name="Pflegestufenprüfung" dataDxfId="180" totalsRowDxfId="179"/>
    <tableColumn id="26" name="Sturzgefährdung" dataDxfId="178" totalsRowDxfId="177"/>
    <tableColumn id="25" name="Dekubitusgrad" dataDxfId="176" totalsRowDxfId="175"/>
    <tableColumn id="24" name="Leer 12" dataDxfId="174" totalsRowDxfId="173"/>
    <tableColumn id="23" name="Leer 23" dataDxfId="172" totalsRowDxfId="171"/>
    <tableColumn id="22" name="sonstige Wunden" dataDxfId="170" totalsRowDxfId="169"/>
    <tableColumn id="21" name="Blasenkatheter" dataDxfId="168" totalsRowDxfId="167"/>
    <tableColumn id="20" name="PEG - Sonde" dataDxfId="166" totalsRowDxfId="165"/>
    <tableColumn id="40" name="Leer 123" dataDxfId="164" totalsRowDxfId="163"/>
    <tableColumn id="39" name="Leer 234" dataDxfId="162" totalsRowDxfId="161"/>
    <tableColumn id="38" name="kritischer BMI Werte" dataDxfId="160" totalsRowDxfId="159"/>
    <tableColumn id="37" name="Chronische Schmerzen" dataDxfId="158" totalsRowDxfId="157"/>
    <tableColumn id="36" name="Fixierung" dataDxfId="156" totalsRowDxfId="155"/>
    <tableColumn id="35" name="Leer 124" dataDxfId="154" totalsRowDxfId="153"/>
    <tableColumn id="34" name="Leer 235" dataDxfId="152" totalsRowDxfId="151"/>
    <tableColumn id="33" name="Kontraktur" dataDxfId="150" totalsRowDxfId="149"/>
    <tableColumn id="32" name="Vollständige Immobilität" dataDxfId="148" totalsRowDxfId="147"/>
    <tableColumn id="31" name="Kompressionswickel" dataDxfId="146" totalsRowDxfId="145"/>
    <tableColumn id="12" name="Leer 122" dataDxfId="144" totalsRowDxfId="143"/>
    <tableColumn id="15" name="Leer 233" dataDxfId="142" totalsRowDxfId="141"/>
    <tableColumn id="4" name="MRSA" dataDxfId="140" totalsRowDxfId="139"/>
    <tableColumn id="5" name="Diabetes mellitus" dataDxfId="138" totalsRowDxfId="137"/>
    <tableColumn id="6" name="Pflegevisite " dataDxfId="136" totalsRowDxfId="135"/>
    <tableColumn id="16" name="Leer 3" dataDxfId="134" totalsRowDxfId="133"/>
    <tableColumn id="17" name="Leer 4" dataDxfId="132" totalsRowDxfId="131"/>
    <tableColumn id="13" name="         " dataDxfId="130" totalsRowDxfId="129"/>
    <tableColumn id="10" name="Eingewöhnung ausgewertet" dataDxfId="128" totalsRowDxfId="127"/>
    <tableColumn id="7" name="§ 87 b Betreuung" dataDxfId="126" totalsRowDxfId="125"/>
    <tableColumn id="9" name="Biografie " dataDxfId="124" totalsRowDxfId="123"/>
    <tableColumn id="18" name="Leer 5" dataDxfId="122" totalsRowDxfId="121"/>
    <tableColumn id="14" name="Leer 6" dataDxfId="120" totalsRowDxfId="119"/>
    <tableColumn id="8" name="Besonderheiten" dataDxfId="118" totalsRowDxfId="117"/>
  </tableColumns>
  <tableStyleInfo name="Blood Pressure &amp; Glucose Tracker" showFirstColumn="0" showLastColumn="0" showRowStripes="1" showColumnStripes="0"/>
  <extLst>
    <ext xmlns:x14="http://schemas.microsoft.com/office/spreadsheetml/2009/9/main" uri="{504A1905-F514-4f6f-8877-14C23A59335A}">
      <x14:table altText="Blutdruck- und Glukoseprotokoll" altTextSummary="Liste der Blutdruck- und Glukosewerte zusammen mit dem Datum, der Uhrzeit und dem Zeitpunkt, zu dem die Daten erfasst wurden, wie vor einer Mahlzeit."/>
    </ext>
  </extLst>
</table>
</file>

<file path=xl/tables/table2.xml><?xml version="1.0" encoding="utf-8"?>
<table xmlns="http://schemas.openxmlformats.org/spreadsheetml/2006/main" id="4" name="BewRisiko5" displayName="BewRisiko5" ref="A2:F72" totalsRowShown="0" headerRowDxfId="116" dataDxfId="115" totalsRowBorderDxfId="114">
  <tableColumns count="6">
    <tableColumn id="1" name="Zimmer" dataDxfId="113">
      <calculatedColumnFormula>'Bewohner-Risiko'!A2</calculatedColumnFormula>
    </tableColumn>
    <tableColumn id="19" name="WB" dataDxfId="112">
      <calculatedColumnFormula>BewRisiko[[#This Row],[WB]]</calculatedColumnFormula>
    </tableColumn>
    <tableColumn id="2" name="Bewohner" dataDxfId="111">
      <calculatedColumnFormula>BewRisiko[[#This Row],[Bewohner]]</calculatedColumnFormula>
    </tableColumn>
    <tableColumn id="29" name="Leer 1" dataDxfId="110" totalsRowDxfId="109"/>
    <tableColumn id="24" name="Leer 12" dataDxfId="108" totalsRowDxfId="107"/>
    <tableColumn id="3" name="Termin" dataDxfId="106"/>
  </tableColumns>
  <tableStyleInfo name="Blood Pressure &amp; Glucose Tracker" showFirstColumn="0" showLastColumn="0" showRowStripes="1" showColumnStripes="0"/>
  <extLst>
    <ext xmlns:x14="http://schemas.microsoft.com/office/spreadsheetml/2009/9/main" uri="{504A1905-F514-4f6f-8877-14C23A59335A}">
      <x14:table altText="Blutdruck- und Glukoseprotokoll" altTextSummary="Liste der Blutdruck- und Glukosewerte zusammen mit dem Datum, der Uhrzeit und dem Zeitpunkt, zu dem die Daten erfasst wurden, wie vor einer Mahlzeit."/>
    </ext>
  </extLst>
</table>
</file>

<file path=xl/theme/theme1.xml><?xml version="1.0" encoding="utf-8"?>
<a:theme xmlns:a="http://schemas.openxmlformats.org/drawingml/2006/main" name="Office Theme">
  <a:themeElements>
    <a:clrScheme name="Blood Pressure &amp; Glucose">
      <a:dk1>
        <a:sysClr val="windowText" lastClr="000000"/>
      </a:dk1>
      <a:lt1>
        <a:sysClr val="window" lastClr="FFFFFF"/>
      </a:lt1>
      <a:dk2>
        <a:srgbClr val="4A4A62"/>
      </a:dk2>
      <a:lt2>
        <a:srgbClr val="F2F2F2"/>
      </a:lt2>
      <a:accent1>
        <a:srgbClr val="32A7CB"/>
      </a:accent1>
      <a:accent2>
        <a:srgbClr val="FBAD16"/>
      </a:accent2>
      <a:accent3>
        <a:srgbClr val="A9142D"/>
      </a:accent3>
      <a:accent4>
        <a:srgbClr val="4BAA44"/>
      </a:accent4>
      <a:accent5>
        <a:srgbClr val="EC711F"/>
      </a:accent5>
      <a:accent6>
        <a:srgbClr val="97669D"/>
      </a:accent6>
      <a:hlink>
        <a:srgbClr val="00AFDB"/>
      </a:hlink>
      <a:folHlink>
        <a:srgbClr val="97669D"/>
      </a:folHlink>
    </a:clrScheme>
    <a:fontScheme name="Blood Pressure &amp; Glucose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/>
    <pageSetUpPr autoPageBreaks="0" fitToPage="1"/>
  </sheetPr>
  <dimension ref="A1:AM72"/>
  <sheetViews>
    <sheetView showGridLines="0" tabSelected="1" zoomScaleNormal="100" workbookViewId="0">
      <pane ySplit="1" topLeftCell="A2" activePane="bottomLeft" state="frozen"/>
      <selection pane="bottomLeft" activeCell="N73" sqref="N73"/>
    </sheetView>
  </sheetViews>
  <sheetFormatPr baseColWidth="10" defaultColWidth="9.140625" defaultRowHeight="19.5" customHeight="1" x14ac:dyDescent="0.25"/>
  <cols>
    <col min="1" max="1" width="7.28515625" customWidth="1"/>
    <col min="2" max="2" width="5.28515625" customWidth="1"/>
    <col min="3" max="3" width="22.85546875" customWidth="1"/>
    <col min="4" max="4" width="9.28515625" customWidth="1"/>
    <col min="5" max="5" width="21.140625" customWidth="1"/>
    <col min="6" max="7" width="1.28515625" customWidth="1"/>
    <col min="8" max="9" width="3.28515625" customWidth="1"/>
    <col min="10" max="10" width="3.28515625" bestFit="1" customWidth="1"/>
    <col min="11" max="12" width="1.28515625" customWidth="1"/>
    <col min="13" max="15" width="3.28515625" customWidth="1"/>
    <col min="16" max="17" width="1.28515625" customWidth="1"/>
    <col min="18" max="18" width="5.140625" customWidth="1"/>
    <col min="19" max="20" width="3.28515625" customWidth="1"/>
    <col min="21" max="22" width="1.28515625" customWidth="1"/>
    <col min="23" max="25" width="3.28515625" customWidth="1"/>
    <col min="26" max="27" width="1.28515625" customWidth="1"/>
    <col min="28" max="30" width="3.28515625" customWidth="1"/>
    <col min="31" max="31" width="1.28515625" customWidth="1"/>
    <col min="32" max="32" width="1.140625" customWidth="1"/>
    <col min="33" max="33" width="1.28515625" customWidth="1"/>
    <col min="34" max="36" width="3.28515625" customWidth="1"/>
    <col min="37" max="38" width="1.28515625" customWidth="1"/>
    <col min="39" max="39" width="44.28515625" bestFit="1" customWidth="1"/>
  </cols>
  <sheetData>
    <row r="1" spans="1:39" ht="156" customHeight="1" x14ac:dyDescent="0.25">
      <c r="A1" s="7" t="s">
        <v>7</v>
      </c>
      <c r="B1" s="84" t="s">
        <v>10</v>
      </c>
      <c r="C1" s="7" t="s">
        <v>8</v>
      </c>
      <c r="D1" s="19" t="s">
        <v>52</v>
      </c>
      <c r="E1" s="19" t="s">
        <v>9</v>
      </c>
      <c r="F1" s="8" t="s">
        <v>1</v>
      </c>
      <c r="G1" s="9" t="s">
        <v>2</v>
      </c>
      <c r="H1" s="29" t="s">
        <v>144</v>
      </c>
      <c r="I1" s="29" t="s">
        <v>97</v>
      </c>
      <c r="J1" s="30" t="s">
        <v>160</v>
      </c>
      <c r="K1" s="31" t="s">
        <v>81</v>
      </c>
      <c r="L1" s="32" t="s">
        <v>82</v>
      </c>
      <c r="M1" s="29" t="s">
        <v>90</v>
      </c>
      <c r="N1" s="29" t="s">
        <v>91</v>
      </c>
      <c r="O1" s="30" t="s">
        <v>92</v>
      </c>
      <c r="P1" s="31" t="s">
        <v>85</v>
      </c>
      <c r="Q1" s="32" t="s">
        <v>86</v>
      </c>
      <c r="R1" s="29" t="s">
        <v>146</v>
      </c>
      <c r="S1" s="29" t="s">
        <v>147</v>
      </c>
      <c r="T1" s="30" t="s">
        <v>93</v>
      </c>
      <c r="U1" s="31" t="s">
        <v>87</v>
      </c>
      <c r="V1" s="32" t="s">
        <v>88</v>
      </c>
      <c r="W1" s="29" t="s">
        <v>94</v>
      </c>
      <c r="X1" s="29" t="s">
        <v>148</v>
      </c>
      <c r="Y1" s="30" t="s">
        <v>95</v>
      </c>
      <c r="Z1" s="31" t="s">
        <v>83</v>
      </c>
      <c r="AA1" s="32" t="s">
        <v>84</v>
      </c>
      <c r="AB1" s="29" t="s">
        <v>96</v>
      </c>
      <c r="AC1" s="29" t="s">
        <v>149</v>
      </c>
      <c r="AD1" s="30" t="s">
        <v>193</v>
      </c>
      <c r="AE1" s="33" t="s">
        <v>3</v>
      </c>
      <c r="AF1" s="34" t="s">
        <v>4</v>
      </c>
      <c r="AG1" s="33" t="s">
        <v>0</v>
      </c>
      <c r="AH1" s="29" t="s">
        <v>89</v>
      </c>
      <c r="AI1" s="29" t="s">
        <v>98</v>
      </c>
      <c r="AJ1" s="30" t="s">
        <v>99</v>
      </c>
      <c r="AK1" s="33" t="s">
        <v>5</v>
      </c>
      <c r="AL1" s="10" t="s">
        <v>6</v>
      </c>
      <c r="AM1" s="7" t="s">
        <v>100</v>
      </c>
    </row>
    <row r="2" spans="1:39" ht="19.5" customHeight="1" x14ac:dyDescent="0.25">
      <c r="A2" s="12">
        <v>107</v>
      </c>
      <c r="B2" s="2" t="s">
        <v>24</v>
      </c>
      <c r="C2" s="11" t="s">
        <v>175</v>
      </c>
      <c r="D2" s="36">
        <v>1</v>
      </c>
      <c r="E2" s="11" t="s">
        <v>114</v>
      </c>
      <c r="F2" s="5"/>
      <c r="G2" s="3"/>
      <c r="H2" s="44">
        <v>1</v>
      </c>
      <c r="I2" s="44">
        <v>1</v>
      </c>
      <c r="J2" s="53"/>
      <c r="K2" s="5"/>
      <c r="L2" s="3"/>
      <c r="M2" s="22"/>
      <c r="N2" s="22"/>
      <c r="O2" s="53"/>
      <c r="P2" s="5"/>
      <c r="Q2" s="3"/>
      <c r="R2" s="22"/>
      <c r="S2" s="22" t="s">
        <v>141</v>
      </c>
      <c r="T2" s="22"/>
      <c r="U2" s="5"/>
      <c r="V2" s="3"/>
      <c r="W2" s="22" t="s">
        <v>141</v>
      </c>
      <c r="X2" s="22"/>
      <c r="Y2" s="22"/>
      <c r="Z2" s="5"/>
      <c r="AA2" s="3"/>
      <c r="AB2" s="22"/>
      <c r="AC2" s="22"/>
      <c r="AD2" s="22">
        <v>3</v>
      </c>
      <c r="AE2" s="4"/>
      <c r="AF2" s="6"/>
      <c r="AG2" s="4"/>
      <c r="AH2" s="22" t="s">
        <v>141</v>
      </c>
      <c r="AI2" s="22"/>
      <c r="AJ2" s="22" t="s">
        <v>141</v>
      </c>
      <c r="AK2" s="4"/>
      <c r="AL2" s="6"/>
      <c r="AM2" s="3" t="s">
        <v>102</v>
      </c>
    </row>
    <row r="3" spans="1:39" ht="19.5" customHeight="1" x14ac:dyDescent="0.25">
      <c r="A3" s="12">
        <v>108</v>
      </c>
      <c r="B3" s="2" t="s">
        <v>24</v>
      </c>
      <c r="C3" s="11" t="s">
        <v>11</v>
      </c>
      <c r="D3" s="36">
        <v>3</v>
      </c>
      <c r="E3" s="11" t="s">
        <v>115</v>
      </c>
      <c r="F3" s="5"/>
      <c r="G3" s="3"/>
      <c r="H3" s="44"/>
      <c r="I3" s="44">
        <v>2</v>
      </c>
      <c r="J3" s="53"/>
      <c r="K3" s="5"/>
      <c r="L3" s="3"/>
      <c r="M3" s="22"/>
      <c r="N3" s="22"/>
      <c r="O3" s="53"/>
      <c r="P3" s="5"/>
      <c r="Q3" s="3"/>
      <c r="R3" s="22"/>
      <c r="S3" s="22" t="s">
        <v>141</v>
      </c>
      <c r="T3" s="22"/>
      <c r="U3" s="5"/>
      <c r="V3" s="3"/>
      <c r="W3" s="22"/>
      <c r="X3" s="22"/>
      <c r="Y3" s="22"/>
      <c r="Z3" s="5"/>
      <c r="AA3" s="3"/>
      <c r="AB3" s="22"/>
      <c r="AC3" s="22"/>
      <c r="AD3" s="22"/>
      <c r="AE3" s="4"/>
      <c r="AF3" s="6"/>
      <c r="AG3" s="4"/>
      <c r="AH3" s="22" t="s">
        <v>141</v>
      </c>
      <c r="AI3" s="22" t="s">
        <v>141</v>
      </c>
      <c r="AJ3" s="22" t="s">
        <v>141</v>
      </c>
      <c r="AK3" s="4"/>
      <c r="AL3" s="6"/>
      <c r="AM3" s="3" t="s">
        <v>103</v>
      </c>
    </row>
    <row r="4" spans="1:39" ht="19.5" customHeight="1" x14ac:dyDescent="0.25">
      <c r="A4" s="12">
        <v>109</v>
      </c>
      <c r="B4" s="2" t="s">
        <v>24</v>
      </c>
      <c r="C4" s="11" t="s">
        <v>12</v>
      </c>
      <c r="D4" s="36" t="s">
        <v>140</v>
      </c>
      <c r="E4" s="11" t="s">
        <v>118</v>
      </c>
      <c r="F4" s="5"/>
      <c r="G4" s="3"/>
      <c r="H4" s="44"/>
      <c r="I4" s="44"/>
      <c r="J4" s="53">
        <v>3</v>
      </c>
      <c r="K4" s="5"/>
      <c r="L4" s="3"/>
      <c r="M4" s="22"/>
      <c r="N4" s="22"/>
      <c r="O4" s="53">
        <v>2</v>
      </c>
      <c r="P4" s="5"/>
      <c r="Q4" s="3"/>
      <c r="R4" s="22">
        <v>21.2</v>
      </c>
      <c r="S4" s="22"/>
      <c r="T4" s="22"/>
      <c r="U4" s="5"/>
      <c r="V4" s="3"/>
      <c r="W4" s="22" t="s">
        <v>141</v>
      </c>
      <c r="X4" s="22"/>
      <c r="Y4" s="22"/>
      <c r="Z4" s="5"/>
      <c r="AA4" s="3"/>
      <c r="AB4" s="22" t="s">
        <v>141</v>
      </c>
      <c r="AC4" s="22"/>
      <c r="AD4" s="22"/>
      <c r="AE4" s="4"/>
      <c r="AF4" s="6"/>
      <c r="AG4" s="4"/>
      <c r="AH4" s="22" t="s">
        <v>141</v>
      </c>
      <c r="AI4" s="22"/>
      <c r="AJ4" s="22" t="s">
        <v>141</v>
      </c>
      <c r="AK4" s="4"/>
      <c r="AL4" s="6"/>
      <c r="AM4" s="3" t="s">
        <v>104</v>
      </c>
    </row>
    <row r="5" spans="1:39" ht="19.5" customHeight="1" x14ac:dyDescent="0.25">
      <c r="A5" s="12">
        <v>110</v>
      </c>
      <c r="B5" s="2" t="s">
        <v>24</v>
      </c>
      <c r="C5" s="11" t="s">
        <v>13</v>
      </c>
      <c r="D5" s="36">
        <v>2</v>
      </c>
      <c r="E5" s="11" t="s">
        <v>123</v>
      </c>
      <c r="F5" s="5"/>
      <c r="G5" s="3"/>
      <c r="H5" s="44"/>
      <c r="I5" s="44">
        <v>1</v>
      </c>
      <c r="J5" s="53"/>
      <c r="K5" s="5"/>
      <c r="L5" s="3"/>
      <c r="M5" s="22" t="s">
        <v>141</v>
      </c>
      <c r="N5" s="22"/>
      <c r="O5" s="53"/>
      <c r="P5" s="5"/>
      <c r="Q5" s="3"/>
      <c r="R5" s="22"/>
      <c r="S5" s="22"/>
      <c r="T5" s="22">
        <v>1</v>
      </c>
      <c r="U5" s="5"/>
      <c r="V5" s="3"/>
      <c r="W5" s="22"/>
      <c r="X5" s="22"/>
      <c r="Y5" s="22"/>
      <c r="Z5" s="5"/>
      <c r="AA5" s="3"/>
      <c r="AB5" s="22"/>
      <c r="AC5" s="22">
        <v>1</v>
      </c>
      <c r="AD5" s="22"/>
      <c r="AE5" s="4"/>
      <c r="AF5" s="6"/>
      <c r="AG5" s="4"/>
      <c r="AH5" s="22" t="s">
        <v>141</v>
      </c>
      <c r="AI5" s="22"/>
      <c r="AJ5" s="22" t="s">
        <v>141</v>
      </c>
      <c r="AK5" s="4"/>
      <c r="AL5" s="6"/>
      <c r="AM5" s="3" t="s">
        <v>185</v>
      </c>
    </row>
    <row r="6" spans="1:39" ht="19.5" customHeight="1" x14ac:dyDescent="0.25">
      <c r="A6" s="12">
        <v>111</v>
      </c>
      <c r="B6" s="2" t="s">
        <v>24</v>
      </c>
      <c r="C6" s="11" t="s">
        <v>14</v>
      </c>
      <c r="D6" s="39">
        <v>0</v>
      </c>
      <c r="E6" s="11" t="s">
        <v>131</v>
      </c>
      <c r="F6" s="5"/>
      <c r="G6" s="3"/>
      <c r="H6" s="44"/>
      <c r="I6" s="44">
        <v>1</v>
      </c>
      <c r="J6" s="53"/>
      <c r="K6" s="5"/>
      <c r="L6" s="3"/>
      <c r="M6" s="22"/>
      <c r="N6" s="22"/>
      <c r="O6" s="53"/>
      <c r="P6" s="5"/>
      <c r="Q6" s="3"/>
      <c r="R6" s="22"/>
      <c r="S6" s="22"/>
      <c r="T6" s="22">
        <v>1</v>
      </c>
      <c r="U6" s="5"/>
      <c r="V6" s="3"/>
      <c r="W6" s="22"/>
      <c r="X6" s="22"/>
      <c r="Y6" s="22"/>
      <c r="Z6" s="5"/>
      <c r="AA6" s="3"/>
      <c r="AB6" s="22"/>
      <c r="AC6" s="22">
        <v>2</v>
      </c>
      <c r="AD6" s="22"/>
      <c r="AE6" s="4"/>
      <c r="AF6" s="6"/>
      <c r="AG6" s="4"/>
      <c r="AH6" s="22"/>
      <c r="AI6" s="22"/>
      <c r="AJ6" s="22" t="s">
        <v>141</v>
      </c>
      <c r="AK6" s="4"/>
      <c r="AL6" s="6"/>
      <c r="AM6" s="3" t="s">
        <v>105</v>
      </c>
    </row>
    <row r="7" spans="1:39" ht="19.5" customHeight="1" x14ac:dyDescent="0.25">
      <c r="A7" s="12">
        <v>112</v>
      </c>
      <c r="B7" s="2" t="s">
        <v>24</v>
      </c>
      <c r="C7" s="11" t="s">
        <v>15</v>
      </c>
      <c r="D7" s="39">
        <v>0</v>
      </c>
      <c r="E7" s="11" t="s">
        <v>122</v>
      </c>
      <c r="F7" s="5"/>
      <c r="G7" s="3"/>
      <c r="H7" s="44">
        <v>3</v>
      </c>
      <c r="I7" s="44">
        <v>1</v>
      </c>
      <c r="J7" s="53"/>
      <c r="K7" s="5"/>
      <c r="L7" s="3"/>
      <c r="M7" s="22"/>
      <c r="N7" s="22" t="s">
        <v>141</v>
      </c>
      <c r="O7" s="53"/>
      <c r="P7" s="5"/>
      <c r="Q7" s="3"/>
      <c r="R7" s="22">
        <v>20.5</v>
      </c>
      <c r="S7" s="22"/>
      <c r="T7" s="22"/>
      <c r="U7" s="5"/>
      <c r="V7" s="3"/>
      <c r="W7" s="22"/>
      <c r="X7" s="22"/>
      <c r="Y7" s="22"/>
      <c r="Z7" s="5"/>
      <c r="AA7" s="3"/>
      <c r="AB7" s="22" t="s">
        <v>141</v>
      </c>
      <c r="AC7" s="22"/>
      <c r="AD7" s="22"/>
      <c r="AE7" s="4"/>
      <c r="AF7" s="6"/>
      <c r="AG7" s="4"/>
      <c r="AH7" s="22" t="s">
        <v>141</v>
      </c>
      <c r="AI7" s="22"/>
      <c r="AJ7" s="22" t="s">
        <v>141</v>
      </c>
      <c r="AK7" s="4"/>
      <c r="AL7" s="6"/>
      <c r="AM7" s="3"/>
    </row>
    <row r="8" spans="1:39" ht="19.5" customHeight="1" x14ac:dyDescent="0.25">
      <c r="A8" s="12">
        <v>113</v>
      </c>
      <c r="B8" s="2" t="s">
        <v>24</v>
      </c>
      <c r="C8" s="11" t="s">
        <v>16</v>
      </c>
      <c r="D8" s="36">
        <v>3</v>
      </c>
      <c r="E8" s="11" t="s">
        <v>126</v>
      </c>
      <c r="F8" s="5"/>
      <c r="G8" s="3"/>
      <c r="H8" s="44"/>
      <c r="I8" s="44">
        <v>3</v>
      </c>
      <c r="J8" s="53"/>
      <c r="K8" s="5"/>
      <c r="L8" s="3"/>
      <c r="M8" s="22"/>
      <c r="N8" s="22"/>
      <c r="O8" s="53"/>
      <c r="P8" s="5"/>
      <c r="Q8" s="3"/>
      <c r="R8" s="22"/>
      <c r="S8" s="22"/>
      <c r="T8" s="22"/>
      <c r="U8" s="5"/>
      <c r="V8" s="3"/>
      <c r="W8" s="22"/>
      <c r="X8" s="22"/>
      <c r="Y8" s="22"/>
      <c r="Z8" s="5"/>
      <c r="AA8" s="3"/>
      <c r="AB8" s="22"/>
      <c r="AC8" s="22"/>
      <c r="AD8" s="22"/>
      <c r="AE8" s="4"/>
      <c r="AF8" s="6"/>
      <c r="AG8" s="4"/>
      <c r="AH8" s="22" t="s">
        <v>141</v>
      </c>
      <c r="AI8" s="22" t="s">
        <v>141</v>
      </c>
      <c r="AJ8" s="22" t="s">
        <v>141</v>
      </c>
      <c r="AK8" s="4"/>
      <c r="AL8" s="6"/>
      <c r="AM8" s="3"/>
    </row>
    <row r="9" spans="1:39" ht="19.5" customHeight="1" x14ac:dyDescent="0.25">
      <c r="A9" s="12">
        <v>114</v>
      </c>
      <c r="B9" s="2" t="s">
        <v>24</v>
      </c>
      <c r="C9" s="11" t="s">
        <v>17</v>
      </c>
      <c r="D9" s="36" t="s">
        <v>140</v>
      </c>
      <c r="E9" s="11" t="s">
        <v>114</v>
      </c>
      <c r="F9" s="5"/>
      <c r="G9" s="3"/>
      <c r="H9" s="44"/>
      <c r="I9" s="44"/>
      <c r="J9" s="53">
        <v>1</v>
      </c>
      <c r="K9" s="5"/>
      <c r="L9" s="3"/>
      <c r="M9" s="22" t="s">
        <v>141</v>
      </c>
      <c r="N9" s="22"/>
      <c r="O9" s="53"/>
      <c r="P9" s="5"/>
      <c r="Q9" s="3"/>
      <c r="R9" s="22">
        <v>20</v>
      </c>
      <c r="S9" s="22" t="s">
        <v>141</v>
      </c>
      <c r="T9" s="22"/>
      <c r="U9" s="5"/>
      <c r="V9" s="3"/>
      <c r="W9" s="22" t="s">
        <v>141</v>
      </c>
      <c r="X9" s="22" t="s">
        <v>141</v>
      </c>
      <c r="Y9" s="22"/>
      <c r="Z9" s="5"/>
      <c r="AA9" s="3"/>
      <c r="AB9" s="22"/>
      <c r="AC9" s="22">
        <v>2</v>
      </c>
      <c r="AD9" s="22"/>
      <c r="AE9" s="4"/>
      <c r="AF9" s="6"/>
      <c r="AG9" s="4"/>
      <c r="AH9" s="22" t="s">
        <v>141</v>
      </c>
      <c r="AI9" s="22" t="s">
        <v>141</v>
      </c>
      <c r="AJ9" s="22" t="s">
        <v>141</v>
      </c>
      <c r="AK9" s="4"/>
      <c r="AL9" s="6"/>
      <c r="AM9" s="3" t="s">
        <v>187</v>
      </c>
    </row>
    <row r="10" spans="1:39" ht="19.5" customHeight="1" x14ac:dyDescent="0.25">
      <c r="A10" s="12">
        <v>115</v>
      </c>
      <c r="B10" s="2" t="s">
        <v>24</v>
      </c>
      <c r="C10" s="11" t="s">
        <v>18</v>
      </c>
      <c r="D10" s="36">
        <v>1</v>
      </c>
      <c r="E10" s="11" t="s">
        <v>115</v>
      </c>
      <c r="F10" s="5"/>
      <c r="G10" s="3"/>
      <c r="H10" s="44">
        <v>3</v>
      </c>
      <c r="I10" s="44">
        <v>1</v>
      </c>
      <c r="J10" s="53"/>
      <c r="K10" s="5"/>
      <c r="L10" s="3"/>
      <c r="M10" s="22"/>
      <c r="N10" s="22"/>
      <c r="O10" s="53">
        <v>2</v>
      </c>
      <c r="P10" s="5"/>
      <c r="Q10" s="3"/>
      <c r="R10" s="22"/>
      <c r="S10" s="22" t="s">
        <v>141</v>
      </c>
      <c r="T10" s="22"/>
      <c r="U10" s="5"/>
      <c r="V10" s="3"/>
      <c r="W10" s="22" t="s">
        <v>141</v>
      </c>
      <c r="X10" s="22" t="s">
        <v>141</v>
      </c>
      <c r="Y10" s="22"/>
      <c r="Z10" s="5"/>
      <c r="AA10" s="3"/>
      <c r="AB10" s="22"/>
      <c r="AC10" s="22">
        <v>2</v>
      </c>
      <c r="AD10" s="22"/>
      <c r="AE10" s="4"/>
      <c r="AF10" s="6"/>
      <c r="AG10" s="4"/>
      <c r="AH10" s="22" t="s">
        <v>141</v>
      </c>
      <c r="AI10" s="22" t="s">
        <v>141</v>
      </c>
      <c r="AJ10" s="22" t="s">
        <v>141</v>
      </c>
      <c r="AK10" s="4"/>
      <c r="AL10" s="6"/>
      <c r="AM10" s="3" t="s">
        <v>186</v>
      </c>
    </row>
    <row r="11" spans="1:39" ht="19.5" customHeight="1" x14ac:dyDescent="0.25">
      <c r="A11" s="12">
        <v>116</v>
      </c>
      <c r="B11" s="2" t="s">
        <v>24</v>
      </c>
      <c r="C11" s="11" t="s">
        <v>19</v>
      </c>
      <c r="D11" s="36">
        <v>3</v>
      </c>
      <c r="E11" s="11" t="s">
        <v>118</v>
      </c>
      <c r="F11" s="5"/>
      <c r="G11" s="3"/>
      <c r="H11" s="44"/>
      <c r="I11" s="44">
        <v>1</v>
      </c>
      <c r="J11" s="53"/>
      <c r="K11" s="5"/>
      <c r="L11" s="3"/>
      <c r="M11" s="22"/>
      <c r="N11" s="22"/>
      <c r="O11" s="53"/>
      <c r="P11" s="5"/>
      <c r="Q11" s="3"/>
      <c r="R11" s="22"/>
      <c r="S11" s="22"/>
      <c r="T11" s="22"/>
      <c r="U11" s="5"/>
      <c r="V11" s="3"/>
      <c r="W11" s="22"/>
      <c r="X11" s="22"/>
      <c r="Y11" s="22" t="s">
        <v>141</v>
      </c>
      <c r="Z11" s="5"/>
      <c r="AA11" s="3"/>
      <c r="AB11" s="22"/>
      <c r="AC11" s="22">
        <v>2</v>
      </c>
      <c r="AD11" s="22"/>
      <c r="AE11" s="4"/>
      <c r="AF11" s="6"/>
      <c r="AG11" s="4"/>
      <c r="AH11" s="22" t="s">
        <v>141</v>
      </c>
      <c r="AI11" s="22"/>
      <c r="AJ11" s="22"/>
      <c r="AK11" s="4"/>
      <c r="AL11" s="6"/>
      <c r="AM11" s="3" t="s">
        <v>188</v>
      </c>
    </row>
    <row r="12" spans="1:39" ht="19.5" customHeight="1" x14ac:dyDescent="0.25">
      <c r="A12" s="12">
        <v>117</v>
      </c>
      <c r="B12" s="2" t="s">
        <v>24</v>
      </c>
      <c r="C12" s="11" t="s">
        <v>20</v>
      </c>
      <c r="D12" s="36">
        <v>1</v>
      </c>
      <c r="E12" s="11" t="s">
        <v>123</v>
      </c>
      <c r="F12" s="5"/>
      <c r="G12" s="3"/>
      <c r="H12" s="44">
        <v>1</v>
      </c>
      <c r="I12" s="44">
        <v>1</v>
      </c>
      <c r="J12" s="53">
        <v>2</v>
      </c>
      <c r="K12" s="5"/>
      <c r="L12" s="3"/>
      <c r="M12" s="22"/>
      <c r="N12" s="22"/>
      <c r="O12" s="53"/>
      <c r="P12" s="5"/>
      <c r="Q12" s="3"/>
      <c r="R12" s="22"/>
      <c r="S12" s="22" t="s">
        <v>141</v>
      </c>
      <c r="T12" s="22"/>
      <c r="U12" s="5"/>
      <c r="V12" s="3"/>
      <c r="W12" s="22" t="s">
        <v>141</v>
      </c>
      <c r="X12" s="22"/>
      <c r="Y12" s="22"/>
      <c r="Z12" s="5"/>
      <c r="AA12" s="3"/>
      <c r="AB12" s="22"/>
      <c r="AC12" s="22">
        <v>1</v>
      </c>
      <c r="AD12" s="22">
        <v>2</v>
      </c>
      <c r="AE12" s="4"/>
      <c r="AF12" s="6"/>
      <c r="AG12" s="4"/>
      <c r="AH12" s="22" t="s">
        <v>141</v>
      </c>
      <c r="AI12" s="22"/>
      <c r="AJ12" s="22" t="s">
        <v>141</v>
      </c>
      <c r="AK12" s="4"/>
      <c r="AL12" s="6"/>
      <c r="AM12" s="3" t="s">
        <v>177</v>
      </c>
    </row>
    <row r="13" spans="1:39" ht="19.5" customHeight="1" x14ac:dyDescent="0.25">
      <c r="A13" s="12">
        <v>118</v>
      </c>
      <c r="B13" s="2" t="s">
        <v>24</v>
      </c>
      <c r="C13" s="11" t="s">
        <v>21</v>
      </c>
      <c r="D13" s="36">
        <v>2</v>
      </c>
      <c r="E13" s="11" t="s">
        <v>131</v>
      </c>
      <c r="F13" s="5"/>
      <c r="G13" s="3"/>
      <c r="H13" s="44">
        <v>1</v>
      </c>
      <c r="I13" s="44">
        <v>3</v>
      </c>
      <c r="J13" s="53"/>
      <c r="K13" s="5"/>
      <c r="L13" s="3"/>
      <c r="M13" s="22"/>
      <c r="N13" s="22"/>
      <c r="O13" s="53"/>
      <c r="P13" s="5"/>
      <c r="Q13" s="3"/>
      <c r="R13" s="22"/>
      <c r="S13" s="22" t="s">
        <v>141</v>
      </c>
      <c r="T13" s="22"/>
      <c r="U13" s="5"/>
      <c r="V13" s="3"/>
      <c r="W13" s="22"/>
      <c r="X13" s="22"/>
      <c r="Y13" s="22"/>
      <c r="Z13" s="5"/>
      <c r="AA13" s="3"/>
      <c r="AB13" s="22"/>
      <c r="AC13" s="22">
        <v>2</v>
      </c>
      <c r="AD13" s="22"/>
      <c r="AE13" s="4"/>
      <c r="AF13" s="6"/>
      <c r="AG13" s="4"/>
      <c r="AH13" s="22" t="s">
        <v>141</v>
      </c>
      <c r="AI13" s="22"/>
      <c r="AJ13" s="22" t="s">
        <v>141</v>
      </c>
      <c r="AK13" s="4"/>
      <c r="AL13" s="6"/>
      <c r="AM13" s="3" t="s">
        <v>106</v>
      </c>
    </row>
    <row r="14" spans="1:39" ht="19.5" customHeight="1" x14ac:dyDescent="0.25">
      <c r="A14" s="12">
        <v>201</v>
      </c>
      <c r="B14" s="2" t="s">
        <v>24</v>
      </c>
      <c r="C14" s="11" t="s">
        <v>22</v>
      </c>
      <c r="D14" s="39">
        <v>1</v>
      </c>
      <c r="E14" s="11" t="s">
        <v>122</v>
      </c>
      <c r="F14" s="5"/>
      <c r="G14" s="3"/>
      <c r="H14" s="44">
        <v>2</v>
      </c>
      <c r="I14" s="44">
        <v>1</v>
      </c>
      <c r="J14" s="53"/>
      <c r="K14" s="5"/>
      <c r="L14" s="3"/>
      <c r="M14" s="22"/>
      <c r="N14" s="22" t="s">
        <v>141</v>
      </c>
      <c r="O14" s="53"/>
      <c r="P14" s="5"/>
      <c r="Q14" s="3"/>
      <c r="R14" s="22">
        <v>19</v>
      </c>
      <c r="S14" s="22"/>
      <c r="T14" s="22"/>
      <c r="U14" s="5"/>
      <c r="V14" s="3"/>
      <c r="W14" s="22"/>
      <c r="X14" s="22"/>
      <c r="Y14" s="22" t="s">
        <v>141</v>
      </c>
      <c r="Z14" s="5"/>
      <c r="AA14" s="3"/>
      <c r="AB14" s="22" t="s">
        <v>141</v>
      </c>
      <c r="AC14" s="22"/>
      <c r="AD14" s="22"/>
      <c r="AE14" s="4"/>
      <c r="AF14" s="6"/>
      <c r="AG14" s="4"/>
      <c r="AH14" s="22" t="s">
        <v>141</v>
      </c>
      <c r="AI14" s="22"/>
      <c r="AJ14" s="22" t="s">
        <v>141</v>
      </c>
      <c r="AK14" s="4"/>
      <c r="AL14" s="6"/>
      <c r="AM14" s="3" t="s">
        <v>178</v>
      </c>
    </row>
    <row r="15" spans="1:39" ht="19.5" customHeight="1" x14ac:dyDescent="0.25">
      <c r="A15" s="12">
        <v>202</v>
      </c>
      <c r="B15" s="2" t="s">
        <v>24</v>
      </c>
      <c r="C15" s="11" t="s">
        <v>25</v>
      </c>
      <c r="D15" s="36">
        <v>2</v>
      </c>
      <c r="E15" s="11" t="s">
        <v>126</v>
      </c>
      <c r="F15" s="5"/>
      <c r="G15" s="3"/>
      <c r="H15" s="44">
        <v>1</v>
      </c>
      <c r="I15" s="44">
        <v>1</v>
      </c>
      <c r="J15" s="53"/>
      <c r="K15" s="5"/>
      <c r="L15" s="3"/>
      <c r="M15" s="22"/>
      <c r="N15" s="22"/>
      <c r="O15" s="53">
        <v>2</v>
      </c>
      <c r="P15" s="5"/>
      <c r="Q15" s="3"/>
      <c r="R15" s="22">
        <v>18</v>
      </c>
      <c r="S15" s="22" t="s">
        <v>141</v>
      </c>
      <c r="T15" s="22"/>
      <c r="U15" s="5"/>
      <c r="V15" s="3"/>
      <c r="W15" s="22" t="s">
        <v>141</v>
      </c>
      <c r="X15" s="22"/>
      <c r="Y15" s="22"/>
      <c r="Z15" s="5"/>
      <c r="AA15" s="3"/>
      <c r="AB15" s="22"/>
      <c r="AC15" s="22">
        <v>2</v>
      </c>
      <c r="AD15" s="22"/>
      <c r="AE15" s="4"/>
      <c r="AF15" s="6"/>
      <c r="AG15" s="4"/>
      <c r="AH15" s="22" t="s">
        <v>141</v>
      </c>
      <c r="AI15" s="22"/>
      <c r="AJ15" s="22" t="s">
        <v>141</v>
      </c>
      <c r="AK15" s="4"/>
      <c r="AL15" s="6"/>
      <c r="AM15" s="3" t="s">
        <v>179</v>
      </c>
    </row>
    <row r="16" spans="1:39" ht="19.5" customHeight="1" x14ac:dyDescent="0.25">
      <c r="A16" s="12">
        <v>203</v>
      </c>
      <c r="B16" s="2" t="s">
        <v>24</v>
      </c>
      <c r="C16" s="11" t="s">
        <v>26</v>
      </c>
      <c r="D16" s="36">
        <v>1</v>
      </c>
      <c r="E16" s="11" t="s">
        <v>114</v>
      </c>
      <c r="F16" s="5"/>
      <c r="G16" s="3"/>
      <c r="H16" s="44"/>
      <c r="I16" s="44">
        <v>1</v>
      </c>
      <c r="J16" s="53"/>
      <c r="K16" s="5"/>
      <c r="L16" s="3"/>
      <c r="M16" s="22"/>
      <c r="N16" s="22" t="s">
        <v>141</v>
      </c>
      <c r="O16" s="53"/>
      <c r="P16" s="5"/>
      <c r="Q16" s="3"/>
      <c r="R16" s="22"/>
      <c r="S16" s="22"/>
      <c r="T16" s="22"/>
      <c r="U16" s="5"/>
      <c r="V16" s="3"/>
      <c r="W16" s="22"/>
      <c r="X16" s="22"/>
      <c r="Y16" s="22"/>
      <c r="Z16" s="5"/>
      <c r="AA16" s="3"/>
      <c r="AB16" s="22"/>
      <c r="AC16" s="22">
        <v>1</v>
      </c>
      <c r="AD16" s="22"/>
      <c r="AE16" s="4"/>
      <c r="AF16" s="6"/>
      <c r="AG16" s="4"/>
      <c r="AH16" s="22" t="s">
        <v>141</v>
      </c>
      <c r="AI16" s="22"/>
      <c r="AJ16" s="22" t="s">
        <v>141</v>
      </c>
      <c r="AK16" s="4"/>
      <c r="AL16" s="6"/>
      <c r="AM16" s="3"/>
    </row>
    <row r="17" spans="1:39" ht="19.5" customHeight="1" x14ac:dyDescent="0.25">
      <c r="A17" s="12">
        <v>204</v>
      </c>
      <c r="B17" s="2" t="s">
        <v>24</v>
      </c>
      <c r="C17" s="11" t="s">
        <v>27</v>
      </c>
      <c r="D17" s="36">
        <v>1</v>
      </c>
      <c r="E17" s="11" t="s">
        <v>115</v>
      </c>
      <c r="F17" s="5"/>
      <c r="G17" s="3"/>
      <c r="H17" s="44"/>
      <c r="I17" s="44"/>
      <c r="J17" s="53"/>
      <c r="K17" s="5"/>
      <c r="L17" s="3"/>
      <c r="M17" s="22"/>
      <c r="N17" s="22"/>
      <c r="O17" s="53"/>
      <c r="P17" s="5"/>
      <c r="Q17" s="3"/>
      <c r="R17" s="22"/>
      <c r="S17" s="22"/>
      <c r="T17" s="22"/>
      <c r="U17" s="5"/>
      <c r="V17" s="3"/>
      <c r="W17" s="22"/>
      <c r="X17" s="22"/>
      <c r="Y17" s="22"/>
      <c r="Z17" s="5"/>
      <c r="AA17" s="3"/>
      <c r="AB17" s="22"/>
      <c r="AC17" s="22">
        <v>2</v>
      </c>
      <c r="AD17" s="22"/>
      <c r="AE17" s="4"/>
      <c r="AF17" s="6"/>
      <c r="AG17" s="4"/>
      <c r="AH17" s="22" t="s">
        <v>141</v>
      </c>
      <c r="AI17" s="22"/>
      <c r="AJ17" s="22" t="s">
        <v>141</v>
      </c>
      <c r="AK17" s="4"/>
      <c r="AL17" s="6"/>
      <c r="AM17" s="3"/>
    </row>
    <row r="18" spans="1:39" ht="19.5" customHeight="1" x14ac:dyDescent="0.25">
      <c r="A18" s="12">
        <v>205</v>
      </c>
      <c r="B18" s="2" t="s">
        <v>24</v>
      </c>
      <c r="C18" s="11" t="s">
        <v>28</v>
      </c>
      <c r="D18" s="36">
        <v>1</v>
      </c>
      <c r="E18" s="11" t="s">
        <v>118</v>
      </c>
      <c r="F18" s="5"/>
      <c r="G18" s="3"/>
      <c r="H18" s="44">
        <v>3</v>
      </c>
      <c r="I18" s="44">
        <v>2</v>
      </c>
      <c r="J18" s="53"/>
      <c r="K18" s="5"/>
      <c r="L18" s="3"/>
      <c r="M18" s="22"/>
      <c r="N18" s="22"/>
      <c r="O18" s="53"/>
      <c r="P18" s="5"/>
      <c r="Q18" s="3"/>
      <c r="R18" s="22"/>
      <c r="S18" s="22" t="s">
        <v>141</v>
      </c>
      <c r="T18" s="22"/>
      <c r="U18" s="5"/>
      <c r="V18" s="3"/>
      <c r="W18" s="22" t="s">
        <v>141</v>
      </c>
      <c r="X18" s="22"/>
      <c r="Y18" s="22"/>
      <c r="Z18" s="5"/>
      <c r="AA18" s="3"/>
      <c r="AB18" s="22" t="s">
        <v>141</v>
      </c>
      <c r="AC18" s="22"/>
      <c r="AD18" s="22"/>
      <c r="AE18" s="4"/>
      <c r="AF18" s="6"/>
      <c r="AG18" s="4"/>
      <c r="AH18" s="22" t="s">
        <v>141</v>
      </c>
      <c r="AI18" s="22"/>
      <c r="AJ18" s="22" t="s">
        <v>141</v>
      </c>
      <c r="AK18" s="4"/>
      <c r="AL18" s="6"/>
      <c r="AM18" s="3" t="s">
        <v>180</v>
      </c>
    </row>
    <row r="19" spans="1:39" ht="19.5" customHeight="1" x14ac:dyDescent="0.25">
      <c r="A19" s="12">
        <v>206</v>
      </c>
      <c r="B19" s="2" t="s">
        <v>24</v>
      </c>
      <c r="C19" s="11" t="s">
        <v>29</v>
      </c>
      <c r="D19" s="36">
        <v>2</v>
      </c>
      <c r="E19" s="11" t="s">
        <v>123</v>
      </c>
      <c r="F19" s="5"/>
      <c r="G19" s="3"/>
      <c r="H19" s="44">
        <v>1</v>
      </c>
      <c r="I19" s="44">
        <v>3</v>
      </c>
      <c r="J19" s="53"/>
      <c r="K19" s="5"/>
      <c r="L19" s="3"/>
      <c r="M19" s="22"/>
      <c r="N19" s="22"/>
      <c r="O19" s="53"/>
      <c r="P19" s="5"/>
      <c r="Q19" s="3"/>
      <c r="R19" s="22"/>
      <c r="S19" s="22"/>
      <c r="T19" s="22"/>
      <c r="U19" s="5"/>
      <c r="V19" s="3"/>
      <c r="W19" s="22"/>
      <c r="X19" s="22"/>
      <c r="Y19" s="22"/>
      <c r="Z19" s="5"/>
      <c r="AA19" s="3"/>
      <c r="AB19" s="22"/>
      <c r="AC19" s="22"/>
      <c r="AD19" s="22"/>
      <c r="AE19" s="4"/>
      <c r="AF19" s="6"/>
      <c r="AG19" s="4"/>
      <c r="AH19" s="22" t="s">
        <v>141</v>
      </c>
      <c r="AI19" s="22"/>
      <c r="AJ19" s="22" t="s">
        <v>141</v>
      </c>
      <c r="AK19" s="4"/>
      <c r="AL19" s="6"/>
      <c r="AM19" s="3" t="s">
        <v>191</v>
      </c>
    </row>
    <row r="20" spans="1:39" ht="19.5" customHeight="1" x14ac:dyDescent="0.25">
      <c r="A20" s="12">
        <v>207</v>
      </c>
      <c r="B20" s="2" t="s">
        <v>24</v>
      </c>
      <c r="C20" s="11" t="s">
        <v>30</v>
      </c>
      <c r="D20" s="36">
        <v>3</v>
      </c>
      <c r="E20" s="11" t="s">
        <v>131</v>
      </c>
      <c r="F20" s="5"/>
      <c r="G20" s="3"/>
      <c r="H20" s="44"/>
      <c r="I20" s="44">
        <v>1</v>
      </c>
      <c r="J20" s="53"/>
      <c r="K20" s="5"/>
      <c r="L20" s="3"/>
      <c r="M20" s="22" t="s">
        <v>141</v>
      </c>
      <c r="N20" s="22"/>
      <c r="O20" s="53"/>
      <c r="P20" s="5"/>
      <c r="Q20" s="3"/>
      <c r="R20" s="22">
        <v>17</v>
      </c>
      <c r="S20" s="22" t="s">
        <v>141</v>
      </c>
      <c r="T20" s="22"/>
      <c r="U20" s="5"/>
      <c r="V20" s="3"/>
      <c r="W20" s="22" t="s">
        <v>141</v>
      </c>
      <c r="X20" s="22"/>
      <c r="Y20" s="22" t="s">
        <v>141</v>
      </c>
      <c r="Z20" s="5"/>
      <c r="AA20" s="3"/>
      <c r="AB20" s="22"/>
      <c r="AC20" s="22">
        <v>1</v>
      </c>
      <c r="AD20" s="22"/>
      <c r="AE20" s="4"/>
      <c r="AF20" s="6"/>
      <c r="AG20" s="4"/>
      <c r="AH20" s="22" t="s">
        <v>141</v>
      </c>
      <c r="AI20" s="22" t="s">
        <v>141</v>
      </c>
      <c r="AJ20" s="22" t="s">
        <v>141</v>
      </c>
      <c r="AK20" s="4"/>
      <c r="AL20" s="6"/>
      <c r="AM20" s="3"/>
    </row>
    <row r="21" spans="1:39" ht="19.5" customHeight="1" x14ac:dyDescent="0.25">
      <c r="A21" s="12">
        <v>208</v>
      </c>
      <c r="B21" s="2" t="s">
        <v>24</v>
      </c>
      <c r="C21" s="11" t="s">
        <v>31</v>
      </c>
      <c r="D21" s="36" t="s">
        <v>140</v>
      </c>
      <c r="E21" s="11" t="s">
        <v>122</v>
      </c>
      <c r="F21" s="5"/>
      <c r="G21" s="3"/>
      <c r="H21" s="44"/>
      <c r="I21" s="44">
        <v>1</v>
      </c>
      <c r="J21" s="53"/>
      <c r="K21" s="5"/>
      <c r="L21" s="3"/>
      <c r="M21" s="22" t="s">
        <v>141</v>
      </c>
      <c r="N21" s="22"/>
      <c r="O21" s="53"/>
      <c r="P21" s="5"/>
      <c r="Q21" s="3"/>
      <c r="R21" s="22"/>
      <c r="S21" s="22"/>
      <c r="T21" s="22"/>
      <c r="U21" s="5"/>
      <c r="V21" s="3"/>
      <c r="W21" s="22"/>
      <c r="X21" s="22"/>
      <c r="Y21" s="22"/>
      <c r="Z21" s="5"/>
      <c r="AA21" s="3"/>
      <c r="AB21" s="22"/>
      <c r="AC21" s="22"/>
      <c r="AD21" s="22"/>
      <c r="AE21" s="4"/>
      <c r="AF21" s="6"/>
      <c r="AG21" s="4"/>
      <c r="AH21" s="22" t="s">
        <v>141</v>
      </c>
      <c r="AI21" s="22" t="s">
        <v>141</v>
      </c>
      <c r="AJ21" s="22" t="s">
        <v>141</v>
      </c>
      <c r="AK21" s="4"/>
      <c r="AL21" s="6"/>
      <c r="AM21" s="3"/>
    </row>
    <row r="22" spans="1:39" ht="19.5" customHeight="1" x14ac:dyDescent="0.25">
      <c r="A22" s="12">
        <v>209</v>
      </c>
      <c r="B22" s="2" t="s">
        <v>24</v>
      </c>
      <c r="C22" s="11" t="s">
        <v>32</v>
      </c>
      <c r="D22" s="36" t="s">
        <v>140</v>
      </c>
      <c r="E22" s="11" t="s">
        <v>126</v>
      </c>
      <c r="F22" s="5"/>
      <c r="G22" s="3"/>
      <c r="H22" s="44"/>
      <c r="I22" s="44">
        <v>1</v>
      </c>
      <c r="J22" s="53"/>
      <c r="K22" s="5"/>
      <c r="L22" s="3"/>
      <c r="M22" s="22" t="s">
        <v>141</v>
      </c>
      <c r="N22" s="22"/>
      <c r="O22" s="53"/>
      <c r="P22" s="5"/>
      <c r="Q22" s="3"/>
      <c r="R22" s="22"/>
      <c r="S22" s="22"/>
      <c r="T22" s="22"/>
      <c r="U22" s="5"/>
      <c r="V22" s="3"/>
      <c r="W22" s="22"/>
      <c r="X22" s="22" t="s">
        <v>141</v>
      </c>
      <c r="Y22" s="22"/>
      <c r="Z22" s="5"/>
      <c r="AA22" s="3"/>
      <c r="AB22" s="22"/>
      <c r="AC22" s="22"/>
      <c r="AD22" s="22"/>
      <c r="AE22" s="4"/>
      <c r="AF22" s="6"/>
      <c r="AG22" s="4"/>
      <c r="AH22" s="22" t="s">
        <v>141</v>
      </c>
      <c r="AI22" s="22" t="s">
        <v>141</v>
      </c>
      <c r="AJ22" s="22" t="s">
        <v>141</v>
      </c>
      <c r="AK22" s="4"/>
      <c r="AL22" s="6"/>
      <c r="AM22" s="3"/>
    </row>
    <row r="23" spans="1:39" ht="19.5" customHeight="1" x14ac:dyDescent="0.25">
      <c r="A23" s="13">
        <v>210</v>
      </c>
      <c r="B23" s="2" t="s">
        <v>24</v>
      </c>
      <c r="C23" s="15" t="s">
        <v>33</v>
      </c>
      <c r="D23" s="37">
        <v>3</v>
      </c>
      <c r="E23" s="11" t="s">
        <v>114</v>
      </c>
      <c r="F23" s="17"/>
      <c r="G23" s="1"/>
      <c r="H23" s="35"/>
      <c r="I23" s="44">
        <v>1</v>
      </c>
      <c r="J23" s="54"/>
      <c r="K23" s="17"/>
      <c r="L23" s="1"/>
      <c r="M23" s="23"/>
      <c r="N23" s="23"/>
      <c r="O23" s="54"/>
      <c r="P23" s="17"/>
      <c r="Q23" s="1"/>
      <c r="R23" s="23">
        <v>20</v>
      </c>
      <c r="S23" s="23" t="s">
        <v>141</v>
      </c>
      <c r="T23" s="22">
        <v>2</v>
      </c>
      <c r="U23" s="17"/>
      <c r="V23" s="1"/>
      <c r="W23" s="22"/>
      <c r="X23" s="22"/>
      <c r="Y23" s="22"/>
      <c r="Z23" s="17"/>
      <c r="AA23" s="1"/>
      <c r="AB23" s="22"/>
      <c r="AC23" s="23">
        <v>1</v>
      </c>
      <c r="AD23" s="23"/>
      <c r="AE23" s="1"/>
      <c r="AF23" s="17"/>
      <c r="AG23" s="1"/>
      <c r="AH23" s="22" t="s">
        <v>141</v>
      </c>
      <c r="AI23" s="22"/>
      <c r="AJ23" s="22" t="s">
        <v>141</v>
      </c>
      <c r="AK23" s="1"/>
      <c r="AL23" s="18"/>
      <c r="AM23" s="16"/>
    </row>
    <row r="24" spans="1:39" ht="19.5" customHeight="1" x14ac:dyDescent="0.25">
      <c r="A24" s="13">
        <v>211</v>
      </c>
      <c r="B24" s="2" t="s">
        <v>24</v>
      </c>
      <c r="C24" s="15" t="s">
        <v>34</v>
      </c>
      <c r="D24" s="37">
        <v>2</v>
      </c>
      <c r="E24" s="11" t="s">
        <v>115</v>
      </c>
      <c r="F24" s="17"/>
      <c r="G24" s="1"/>
      <c r="H24" s="35"/>
      <c r="I24" s="44">
        <v>1</v>
      </c>
      <c r="J24" s="54"/>
      <c r="K24" s="17"/>
      <c r="L24" s="1"/>
      <c r="M24" s="23"/>
      <c r="N24" s="23" t="s">
        <v>141</v>
      </c>
      <c r="O24" s="54">
        <v>2</v>
      </c>
      <c r="P24" s="17"/>
      <c r="Q24" s="1"/>
      <c r="R24" s="23"/>
      <c r="S24" s="23"/>
      <c r="T24" s="22"/>
      <c r="U24" s="17"/>
      <c r="V24" s="1"/>
      <c r="W24" s="22"/>
      <c r="X24" s="22"/>
      <c r="Y24" s="22"/>
      <c r="Z24" s="17"/>
      <c r="AA24" s="1"/>
      <c r="AB24" s="22"/>
      <c r="AC24" s="23"/>
      <c r="AD24" s="23"/>
      <c r="AE24" s="1"/>
      <c r="AF24" s="17"/>
      <c r="AG24" s="1"/>
      <c r="AH24" s="22" t="s">
        <v>141</v>
      </c>
      <c r="AI24" s="22"/>
      <c r="AJ24" s="22" t="s">
        <v>141</v>
      </c>
      <c r="AK24" s="1"/>
      <c r="AL24" s="18"/>
      <c r="AM24" s="16"/>
    </row>
    <row r="25" spans="1:39" ht="19.5" customHeight="1" x14ac:dyDescent="0.25">
      <c r="A25" s="13">
        <v>212</v>
      </c>
      <c r="B25" s="14" t="s">
        <v>23</v>
      </c>
      <c r="C25" s="15" t="s">
        <v>35</v>
      </c>
      <c r="D25" s="37">
        <v>2</v>
      </c>
      <c r="E25" s="11" t="s">
        <v>118</v>
      </c>
      <c r="F25" s="17"/>
      <c r="G25" s="1"/>
      <c r="H25" s="35"/>
      <c r="I25" s="44">
        <v>1</v>
      </c>
      <c r="J25" s="54"/>
      <c r="K25" s="17"/>
      <c r="L25" s="1"/>
      <c r="M25" s="23"/>
      <c r="N25" s="23"/>
      <c r="O25" s="54"/>
      <c r="P25" s="17"/>
      <c r="Q25" s="1"/>
      <c r="R25" s="23"/>
      <c r="S25" s="23"/>
      <c r="T25" s="22"/>
      <c r="U25" s="17"/>
      <c r="V25" s="1"/>
      <c r="W25" s="22"/>
      <c r="X25" s="22"/>
      <c r="Y25" s="22"/>
      <c r="Z25" s="17"/>
      <c r="AA25" s="1"/>
      <c r="AB25" s="22"/>
      <c r="AC25" s="23"/>
      <c r="AD25" s="23"/>
      <c r="AE25" s="1"/>
      <c r="AF25" s="17"/>
      <c r="AG25" s="1"/>
      <c r="AH25" s="22" t="s">
        <v>141</v>
      </c>
      <c r="AI25" s="22"/>
      <c r="AJ25" s="22" t="s">
        <v>141</v>
      </c>
      <c r="AK25" s="1"/>
      <c r="AL25" s="18"/>
      <c r="AM25" s="16"/>
    </row>
    <row r="26" spans="1:39" ht="19.5" customHeight="1" x14ac:dyDescent="0.25">
      <c r="A26" s="13">
        <v>213</v>
      </c>
      <c r="B26" s="14" t="s">
        <v>23</v>
      </c>
      <c r="C26" s="15" t="s">
        <v>36</v>
      </c>
      <c r="D26" s="37">
        <v>1</v>
      </c>
      <c r="E26" s="11" t="s">
        <v>123</v>
      </c>
      <c r="F26" s="17"/>
      <c r="G26" s="1"/>
      <c r="H26" s="35">
        <v>1</v>
      </c>
      <c r="I26" s="44">
        <v>3</v>
      </c>
      <c r="J26" s="54"/>
      <c r="K26" s="17"/>
      <c r="L26" s="1"/>
      <c r="M26" s="23"/>
      <c r="N26" s="23"/>
      <c r="O26" s="54">
        <v>2</v>
      </c>
      <c r="P26" s="17"/>
      <c r="Q26" s="1"/>
      <c r="R26" s="23"/>
      <c r="S26" s="23" t="s">
        <v>141</v>
      </c>
      <c r="T26" s="22"/>
      <c r="U26" s="17"/>
      <c r="V26" s="1"/>
      <c r="W26" s="22"/>
      <c r="X26" s="22"/>
      <c r="Y26" s="22" t="s">
        <v>141</v>
      </c>
      <c r="Z26" s="17"/>
      <c r="AA26" s="1"/>
      <c r="AB26" s="22"/>
      <c r="AC26" s="23"/>
      <c r="AD26" s="23"/>
      <c r="AE26" s="1"/>
      <c r="AF26" s="17"/>
      <c r="AG26" s="1"/>
      <c r="AH26" s="22" t="s">
        <v>141</v>
      </c>
      <c r="AI26" s="22"/>
      <c r="AJ26" s="22" t="s">
        <v>141</v>
      </c>
      <c r="AK26" s="1"/>
      <c r="AL26" s="18"/>
      <c r="AM26" s="16"/>
    </row>
    <row r="27" spans="1:39" ht="19.5" customHeight="1" x14ac:dyDescent="0.25">
      <c r="A27" s="13">
        <v>214</v>
      </c>
      <c r="B27" s="14" t="s">
        <v>23</v>
      </c>
      <c r="C27" s="15" t="s">
        <v>37</v>
      </c>
      <c r="D27" s="37">
        <v>1</v>
      </c>
      <c r="E27" s="11" t="s">
        <v>131</v>
      </c>
      <c r="F27" s="17"/>
      <c r="G27" s="1"/>
      <c r="H27" s="35"/>
      <c r="I27" s="44"/>
      <c r="J27" s="54"/>
      <c r="K27" s="17"/>
      <c r="L27" s="1"/>
      <c r="M27" s="23"/>
      <c r="N27" s="23"/>
      <c r="O27" s="54"/>
      <c r="P27" s="17"/>
      <c r="Q27" s="1"/>
      <c r="R27" s="23"/>
      <c r="S27" s="23"/>
      <c r="T27" s="22"/>
      <c r="U27" s="17"/>
      <c r="V27" s="1"/>
      <c r="W27" s="22"/>
      <c r="X27" s="22"/>
      <c r="Y27" s="22"/>
      <c r="Z27" s="17"/>
      <c r="AA27" s="1"/>
      <c r="AB27" s="22"/>
      <c r="AC27" s="23"/>
      <c r="AD27" s="23"/>
      <c r="AE27" s="1"/>
      <c r="AF27" s="17"/>
      <c r="AG27" s="1"/>
      <c r="AH27" s="22" t="s">
        <v>141</v>
      </c>
      <c r="AI27" s="22"/>
      <c r="AJ27" s="22" t="s">
        <v>141</v>
      </c>
      <c r="AK27" s="1"/>
      <c r="AL27" s="18"/>
      <c r="AM27" s="16"/>
    </row>
    <row r="28" spans="1:39" ht="19.5" customHeight="1" x14ac:dyDescent="0.25">
      <c r="A28" s="13">
        <v>215</v>
      </c>
      <c r="B28" s="14" t="s">
        <v>23</v>
      </c>
      <c r="C28" s="15" t="s">
        <v>38</v>
      </c>
      <c r="D28" s="37">
        <v>1</v>
      </c>
      <c r="E28" s="11" t="s">
        <v>122</v>
      </c>
      <c r="F28" s="17"/>
      <c r="G28" s="1"/>
      <c r="H28" s="35"/>
      <c r="I28" s="44">
        <v>1</v>
      </c>
      <c r="J28" s="54"/>
      <c r="K28" s="17"/>
      <c r="L28" s="1"/>
      <c r="M28" s="23"/>
      <c r="N28" s="23"/>
      <c r="O28" s="54"/>
      <c r="P28" s="17"/>
      <c r="Q28" s="1"/>
      <c r="R28" s="23"/>
      <c r="S28" s="23"/>
      <c r="T28" s="22"/>
      <c r="U28" s="17"/>
      <c r="V28" s="1"/>
      <c r="W28" s="22"/>
      <c r="X28" s="22"/>
      <c r="Y28" s="22"/>
      <c r="Z28" s="17"/>
      <c r="AA28" s="1"/>
      <c r="AB28" s="22"/>
      <c r="AC28" s="23"/>
      <c r="AD28" s="23"/>
      <c r="AE28" s="1"/>
      <c r="AF28" s="17"/>
      <c r="AG28" s="1"/>
      <c r="AH28" s="22" t="s">
        <v>141</v>
      </c>
      <c r="AI28" s="22"/>
      <c r="AJ28" s="22" t="s">
        <v>141</v>
      </c>
      <c r="AK28" s="1"/>
      <c r="AL28" s="18"/>
      <c r="AM28" s="16"/>
    </row>
    <row r="29" spans="1:39" ht="19.5" customHeight="1" x14ac:dyDescent="0.25">
      <c r="A29" s="13">
        <v>216</v>
      </c>
      <c r="B29" s="14" t="s">
        <v>23</v>
      </c>
      <c r="C29" s="15" t="s">
        <v>39</v>
      </c>
      <c r="D29" s="37">
        <v>2</v>
      </c>
      <c r="E29" s="11" t="s">
        <v>126</v>
      </c>
      <c r="F29" s="17"/>
      <c r="G29" s="1"/>
      <c r="H29" s="35">
        <v>3</v>
      </c>
      <c r="I29" s="44"/>
      <c r="J29" s="54"/>
      <c r="K29" s="17"/>
      <c r="L29" s="1"/>
      <c r="M29" s="23"/>
      <c r="N29" s="23"/>
      <c r="O29" s="54"/>
      <c r="P29" s="17"/>
      <c r="Q29" s="1"/>
      <c r="R29" s="23"/>
      <c r="S29" s="23"/>
      <c r="T29" s="22"/>
      <c r="U29" s="17"/>
      <c r="V29" s="1"/>
      <c r="W29" s="22"/>
      <c r="X29" s="22"/>
      <c r="Y29" s="22"/>
      <c r="Z29" s="17"/>
      <c r="AA29" s="1"/>
      <c r="AB29" s="22"/>
      <c r="AC29" s="23">
        <v>2</v>
      </c>
      <c r="AD29" s="23">
        <v>1</v>
      </c>
      <c r="AE29" s="1"/>
      <c r="AF29" s="17"/>
      <c r="AG29" s="1"/>
      <c r="AH29" s="22" t="s">
        <v>141</v>
      </c>
      <c r="AI29" s="22" t="s">
        <v>141</v>
      </c>
      <c r="AJ29" s="22" t="s">
        <v>141</v>
      </c>
      <c r="AK29" s="1"/>
      <c r="AL29" s="18"/>
      <c r="AM29" s="16"/>
    </row>
    <row r="30" spans="1:39" ht="19.5" customHeight="1" x14ac:dyDescent="0.25">
      <c r="A30" s="13">
        <v>217</v>
      </c>
      <c r="B30" s="14" t="s">
        <v>23</v>
      </c>
      <c r="C30" s="15" t="s">
        <v>40</v>
      </c>
      <c r="D30" s="37">
        <v>3</v>
      </c>
      <c r="E30" s="11" t="s">
        <v>114</v>
      </c>
      <c r="F30" s="17"/>
      <c r="G30" s="1"/>
      <c r="H30" s="35"/>
      <c r="I30" s="44"/>
      <c r="J30" s="54"/>
      <c r="K30" s="17"/>
      <c r="L30" s="1"/>
      <c r="M30" s="23"/>
      <c r="N30" s="23"/>
      <c r="O30" s="54"/>
      <c r="P30" s="17"/>
      <c r="Q30" s="1"/>
      <c r="R30" s="23">
        <v>32</v>
      </c>
      <c r="S30" s="23"/>
      <c r="T30" s="22"/>
      <c r="U30" s="17"/>
      <c r="V30" s="1"/>
      <c r="W30" s="22"/>
      <c r="X30" s="22"/>
      <c r="Y30" s="22"/>
      <c r="Z30" s="17"/>
      <c r="AA30" s="1"/>
      <c r="AB30" s="22"/>
      <c r="AC30" s="23">
        <v>1</v>
      </c>
      <c r="AD30" s="23"/>
      <c r="AE30" s="1"/>
      <c r="AF30" s="17"/>
      <c r="AG30" s="1"/>
      <c r="AH30" s="22"/>
      <c r="AI30" s="22"/>
      <c r="AJ30" s="22"/>
      <c r="AK30" s="1"/>
      <c r="AL30" s="18"/>
      <c r="AM30" s="16" t="s">
        <v>189</v>
      </c>
    </row>
    <row r="31" spans="1:39" ht="19.5" customHeight="1" x14ac:dyDescent="0.25">
      <c r="A31" s="13">
        <v>218</v>
      </c>
      <c r="B31" s="14" t="s">
        <v>23</v>
      </c>
      <c r="C31" s="15"/>
      <c r="D31" s="37"/>
      <c r="E31" s="11"/>
      <c r="F31" s="17"/>
      <c r="G31" s="1"/>
      <c r="H31" s="35"/>
      <c r="I31" s="44"/>
      <c r="J31" s="54"/>
      <c r="K31" s="17"/>
      <c r="L31" s="1"/>
      <c r="M31" s="23"/>
      <c r="N31" s="23"/>
      <c r="O31" s="54"/>
      <c r="P31" s="17"/>
      <c r="Q31" s="1"/>
      <c r="R31" s="23"/>
      <c r="S31" s="23"/>
      <c r="T31" s="22"/>
      <c r="U31" s="17"/>
      <c r="V31" s="1"/>
      <c r="W31" s="22"/>
      <c r="X31" s="22"/>
      <c r="Y31" s="22"/>
      <c r="Z31" s="17"/>
      <c r="AA31" s="1"/>
      <c r="AB31" s="22"/>
      <c r="AC31" s="23"/>
      <c r="AD31" s="23"/>
      <c r="AE31" s="1"/>
      <c r="AF31" s="17"/>
      <c r="AG31" s="1"/>
      <c r="AH31" s="22"/>
      <c r="AI31" s="22"/>
      <c r="AJ31" s="22"/>
      <c r="AK31" s="1"/>
      <c r="AL31" s="18"/>
      <c r="AM31" s="16"/>
    </row>
    <row r="32" spans="1:39" ht="19.5" customHeight="1" x14ac:dyDescent="0.25">
      <c r="A32" s="13">
        <v>301</v>
      </c>
      <c r="B32" s="14" t="s">
        <v>23</v>
      </c>
      <c r="C32" s="15" t="s">
        <v>41</v>
      </c>
      <c r="D32" s="37" t="s">
        <v>140</v>
      </c>
      <c r="E32" s="11" t="s">
        <v>118</v>
      </c>
      <c r="F32" s="17"/>
      <c r="G32" s="1"/>
      <c r="H32" s="35"/>
      <c r="I32" s="44">
        <v>1</v>
      </c>
      <c r="J32" s="54"/>
      <c r="K32" s="17"/>
      <c r="L32" s="1"/>
      <c r="M32" s="23"/>
      <c r="N32" s="23"/>
      <c r="O32" s="54"/>
      <c r="P32" s="17"/>
      <c r="Q32" s="1"/>
      <c r="R32" s="23"/>
      <c r="S32" s="23"/>
      <c r="T32" s="22"/>
      <c r="U32" s="17"/>
      <c r="V32" s="1"/>
      <c r="W32" s="22"/>
      <c r="X32" s="22"/>
      <c r="Y32" s="22"/>
      <c r="Z32" s="17"/>
      <c r="AA32" s="1"/>
      <c r="AB32" s="22"/>
      <c r="AC32" s="23"/>
      <c r="AD32" s="23"/>
      <c r="AE32" s="1"/>
      <c r="AF32" s="17"/>
      <c r="AG32" s="1"/>
      <c r="AH32" s="22" t="s">
        <v>141</v>
      </c>
      <c r="AI32" s="22"/>
      <c r="AJ32" s="22" t="s">
        <v>141</v>
      </c>
      <c r="AK32" s="1"/>
      <c r="AL32" s="18"/>
      <c r="AM32" s="16"/>
    </row>
    <row r="33" spans="1:39" ht="19.5" customHeight="1" x14ac:dyDescent="0.25">
      <c r="A33" s="13">
        <v>302</v>
      </c>
      <c r="B33" s="14" t="s">
        <v>23</v>
      </c>
      <c r="C33" s="15" t="s">
        <v>42</v>
      </c>
      <c r="D33" s="37">
        <v>2</v>
      </c>
      <c r="E33" s="11" t="s">
        <v>123</v>
      </c>
      <c r="F33" s="17"/>
      <c r="G33" s="1"/>
      <c r="H33" s="35"/>
      <c r="I33" s="44">
        <v>1</v>
      </c>
      <c r="J33" s="54"/>
      <c r="K33" s="17"/>
      <c r="L33" s="1"/>
      <c r="M33" s="23"/>
      <c r="N33" s="23" t="s">
        <v>141</v>
      </c>
      <c r="O33" s="54"/>
      <c r="P33" s="17"/>
      <c r="Q33" s="1"/>
      <c r="R33" s="23"/>
      <c r="S33" s="23"/>
      <c r="T33" s="22">
        <v>1</v>
      </c>
      <c r="U33" s="17"/>
      <c r="V33" s="1"/>
      <c r="W33" s="22"/>
      <c r="X33" s="22"/>
      <c r="Y33" s="22"/>
      <c r="Z33" s="17"/>
      <c r="AA33" s="1"/>
      <c r="AB33" s="22"/>
      <c r="AC33" s="23"/>
      <c r="AD33" s="23"/>
      <c r="AE33" s="1"/>
      <c r="AF33" s="17"/>
      <c r="AG33" s="1"/>
      <c r="AH33" s="22" t="s">
        <v>141</v>
      </c>
      <c r="AI33" s="22"/>
      <c r="AJ33" s="22" t="s">
        <v>141</v>
      </c>
      <c r="AK33" s="1"/>
      <c r="AL33" s="18"/>
      <c r="AM33" s="16"/>
    </row>
    <row r="34" spans="1:39" ht="19.5" customHeight="1" x14ac:dyDescent="0.25">
      <c r="A34" s="13">
        <v>303</v>
      </c>
      <c r="B34" s="14" t="s">
        <v>23</v>
      </c>
      <c r="C34" s="15" t="s">
        <v>43</v>
      </c>
      <c r="D34" s="37">
        <v>1</v>
      </c>
      <c r="E34" s="11" t="s">
        <v>131</v>
      </c>
      <c r="F34" s="17"/>
      <c r="G34" s="1"/>
      <c r="H34" s="35"/>
      <c r="I34" s="44">
        <v>1</v>
      </c>
      <c r="J34" s="54"/>
      <c r="K34" s="17"/>
      <c r="L34" s="1"/>
      <c r="M34" s="23"/>
      <c r="N34" s="23"/>
      <c r="O34" s="54"/>
      <c r="P34" s="17"/>
      <c r="Q34" s="1"/>
      <c r="R34" s="23"/>
      <c r="S34" s="23"/>
      <c r="T34" s="22"/>
      <c r="U34" s="17"/>
      <c r="V34" s="1"/>
      <c r="W34" s="22"/>
      <c r="X34" s="22"/>
      <c r="Y34" s="22"/>
      <c r="Z34" s="17"/>
      <c r="AA34" s="1"/>
      <c r="AB34" s="22"/>
      <c r="AC34" s="23"/>
      <c r="AD34" s="23"/>
      <c r="AE34" s="1"/>
      <c r="AF34" s="17"/>
      <c r="AG34" s="1"/>
      <c r="AH34" s="22" t="s">
        <v>141</v>
      </c>
      <c r="AI34" s="22"/>
      <c r="AJ34" s="22" t="s">
        <v>141</v>
      </c>
      <c r="AK34" s="1"/>
      <c r="AL34" s="18"/>
      <c r="AM34" s="16"/>
    </row>
    <row r="35" spans="1:39" ht="19.5" customHeight="1" x14ac:dyDescent="0.25">
      <c r="A35" s="13" t="s">
        <v>101</v>
      </c>
      <c r="B35" s="14" t="s">
        <v>23</v>
      </c>
      <c r="C35" s="15" t="s">
        <v>44</v>
      </c>
      <c r="D35" s="37">
        <v>1</v>
      </c>
      <c r="E35" s="11" t="s">
        <v>122</v>
      </c>
      <c r="F35" s="17"/>
      <c r="G35" s="1"/>
      <c r="H35" s="35">
        <v>2</v>
      </c>
      <c r="I35" s="44">
        <v>1</v>
      </c>
      <c r="J35" s="54"/>
      <c r="K35" s="17"/>
      <c r="L35" s="1"/>
      <c r="M35" s="23"/>
      <c r="N35" s="23"/>
      <c r="O35" s="54"/>
      <c r="P35" s="17"/>
      <c r="Q35" s="1"/>
      <c r="R35" s="23"/>
      <c r="S35" s="23"/>
      <c r="T35" s="22"/>
      <c r="U35" s="17"/>
      <c r="V35" s="1"/>
      <c r="W35" s="22"/>
      <c r="X35" s="22"/>
      <c r="Y35" s="22"/>
      <c r="Z35" s="17"/>
      <c r="AA35" s="1"/>
      <c r="AB35" s="22"/>
      <c r="AC35" s="23"/>
      <c r="AD35" s="23"/>
      <c r="AE35" s="1"/>
      <c r="AF35" s="17"/>
      <c r="AG35" s="1"/>
      <c r="AH35" s="22" t="s">
        <v>141</v>
      </c>
      <c r="AI35" s="22"/>
      <c r="AJ35" s="22" t="s">
        <v>141</v>
      </c>
      <c r="AK35" s="1"/>
      <c r="AL35" s="18"/>
      <c r="AM35" s="16"/>
    </row>
    <row r="36" spans="1:39" ht="19.5" customHeight="1" x14ac:dyDescent="0.25">
      <c r="A36" s="13">
        <v>305</v>
      </c>
      <c r="B36" s="14" t="s">
        <v>23</v>
      </c>
      <c r="C36" s="15" t="s">
        <v>45</v>
      </c>
      <c r="D36" s="37">
        <v>2</v>
      </c>
      <c r="E36" s="11" t="s">
        <v>126</v>
      </c>
      <c r="F36" s="17"/>
      <c r="G36" s="1"/>
      <c r="H36" s="35"/>
      <c r="I36" s="44">
        <v>1</v>
      </c>
      <c r="J36" s="54"/>
      <c r="K36" s="17"/>
      <c r="L36" s="1"/>
      <c r="M36" s="23"/>
      <c r="N36" s="23"/>
      <c r="O36" s="54"/>
      <c r="P36" s="17"/>
      <c r="Q36" s="1"/>
      <c r="R36" s="23"/>
      <c r="S36" s="23"/>
      <c r="T36" s="22"/>
      <c r="U36" s="17"/>
      <c r="V36" s="1"/>
      <c r="W36" s="22"/>
      <c r="X36" s="22"/>
      <c r="Y36" s="22"/>
      <c r="Z36" s="17"/>
      <c r="AA36" s="1"/>
      <c r="AB36" s="22"/>
      <c r="AC36" s="23"/>
      <c r="AD36" s="23"/>
      <c r="AE36" s="1"/>
      <c r="AF36" s="17"/>
      <c r="AG36" s="1"/>
      <c r="AH36" s="22" t="s">
        <v>141</v>
      </c>
      <c r="AI36" s="22"/>
      <c r="AJ36" s="22" t="s">
        <v>141</v>
      </c>
      <c r="AK36" s="1"/>
      <c r="AL36" s="18"/>
      <c r="AM36" s="16"/>
    </row>
    <row r="37" spans="1:39" ht="19.5" customHeight="1" x14ac:dyDescent="0.25">
      <c r="A37" s="13">
        <v>306</v>
      </c>
      <c r="B37" s="14" t="s">
        <v>23</v>
      </c>
      <c r="C37" s="15" t="s">
        <v>46</v>
      </c>
      <c r="D37" s="37">
        <v>2</v>
      </c>
      <c r="E37" s="11" t="s">
        <v>114</v>
      </c>
      <c r="F37" s="17"/>
      <c r="G37" s="1"/>
      <c r="H37" s="35"/>
      <c r="I37" s="44">
        <v>1</v>
      </c>
      <c r="J37" s="54"/>
      <c r="K37" s="17"/>
      <c r="L37" s="1"/>
      <c r="M37" s="23"/>
      <c r="N37" s="23"/>
      <c r="O37" s="54"/>
      <c r="P37" s="17"/>
      <c r="Q37" s="1"/>
      <c r="R37" s="23"/>
      <c r="S37" s="23"/>
      <c r="T37" s="22"/>
      <c r="U37" s="17"/>
      <c r="V37" s="1"/>
      <c r="W37" s="22"/>
      <c r="X37" s="22"/>
      <c r="Y37" s="22"/>
      <c r="Z37" s="17"/>
      <c r="AA37" s="1"/>
      <c r="AB37" s="22"/>
      <c r="AC37" s="23"/>
      <c r="AD37" s="23"/>
      <c r="AE37" s="1"/>
      <c r="AF37" s="17"/>
      <c r="AG37" s="1"/>
      <c r="AH37" s="22" t="s">
        <v>141</v>
      </c>
      <c r="AI37" s="22"/>
      <c r="AJ37" s="22" t="s">
        <v>141</v>
      </c>
      <c r="AK37" s="1"/>
      <c r="AL37" s="18"/>
      <c r="AM37" s="16"/>
    </row>
    <row r="38" spans="1:39" ht="19.5" customHeight="1" x14ac:dyDescent="0.25">
      <c r="A38" s="13">
        <v>307</v>
      </c>
      <c r="B38" s="14" t="s">
        <v>23</v>
      </c>
      <c r="C38" s="15" t="s">
        <v>47</v>
      </c>
      <c r="D38" s="37">
        <v>2</v>
      </c>
      <c r="E38" s="11" t="s">
        <v>115</v>
      </c>
      <c r="F38" s="17"/>
      <c r="G38" s="1"/>
      <c r="H38" s="35"/>
      <c r="I38" s="44">
        <v>1</v>
      </c>
      <c r="J38" s="54"/>
      <c r="K38" s="17"/>
      <c r="L38" s="1"/>
      <c r="M38" s="23"/>
      <c r="N38" s="23"/>
      <c r="O38" s="54"/>
      <c r="P38" s="17"/>
      <c r="Q38" s="1"/>
      <c r="R38" s="23"/>
      <c r="S38" s="23"/>
      <c r="T38" s="22"/>
      <c r="U38" s="17"/>
      <c r="V38" s="1"/>
      <c r="W38" s="22"/>
      <c r="X38" s="22"/>
      <c r="Y38" s="22"/>
      <c r="Z38" s="17"/>
      <c r="AA38" s="1"/>
      <c r="AB38" s="22"/>
      <c r="AC38" s="23"/>
      <c r="AD38" s="23"/>
      <c r="AE38" s="1"/>
      <c r="AF38" s="17"/>
      <c r="AG38" s="1"/>
      <c r="AH38" s="22" t="s">
        <v>141</v>
      </c>
      <c r="AI38" s="22"/>
      <c r="AJ38" s="22" t="s">
        <v>141</v>
      </c>
      <c r="AK38" s="1"/>
      <c r="AL38" s="18"/>
      <c r="AM38" s="16"/>
    </row>
    <row r="39" spans="1:39" ht="19.5" customHeight="1" x14ac:dyDescent="0.25">
      <c r="A39" s="13">
        <v>308</v>
      </c>
      <c r="B39" s="14" t="s">
        <v>23</v>
      </c>
      <c r="C39" s="15" t="s">
        <v>48</v>
      </c>
      <c r="D39" s="37">
        <v>1</v>
      </c>
      <c r="E39" s="11" t="s">
        <v>118</v>
      </c>
      <c r="F39" s="17"/>
      <c r="G39" s="1"/>
      <c r="H39" s="35">
        <v>2</v>
      </c>
      <c r="I39" s="44">
        <v>1</v>
      </c>
      <c r="J39" s="54"/>
      <c r="K39" s="17"/>
      <c r="L39" s="1"/>
      <c r="M39" s="23"/>
      <c r="N39" s="23"/>
      <c r="O39" s="54"/>
      <c r="P39" s="17"/>
      <c r="Q39" s="1"/>
      <c r="R39" s="23"/>
      <c r="S39" s="23"/>
      <c r="T39" s="22"/>
      <c r="U39" s="17"/>
      <c r="V39" s="1"/>
      <c r="W39" s="22"/>
      <c r="X39" s="22"/>
      <c r="Y39" s="22"/>
      <c r="Z39" s="17"/>
      <c r="AA39" s="1"/>
      <c r="AB39" s="22"/>
      <c r="AC39" s="23"/>
      <c r="AD39" s="23"/>
      <c r="AE39" s="1"/>
      <c r="AF39" s="17"/>
      <c r="AG39" s="1"/>
      <c r="AH39" s="22" t="s">
        <v>141</v>
      </c>
      <c r="AI39" s="22"/>
      <c r="AJ39" s="22" t="s">
        <v>141</v>
      </c>
      <c r="AK39" s="1"/>
      <c r="AL39" s="18"/>
      <c r="AM39" s="16"/>
    </row>
    <row r="40" spans="1:39" ht="19.5" customHeight="1" x14ac:dyDescent="0.25">
      <c r="A40" s="13">
        <v>309</v>
      </c>
      <c r="B40" s="14" t="s">
        <v>23</v>
      </c>
      <c r="C40" s="15" t="s">
        <v>49</v>
      </c>
      <c r="D40" s="37">
        <v>2</v>
      </c>
      <c r="E40" s="11" t="s">
        <v>123</v>
      </c>
      <c r="F40" s="17"/>
      <c r="G40" s="1"/>
      <c r="H40" s="35"/>
      <c r="I40" s="44">
        <v>1</v>
      </c>
      <c r="J40" s="54"/>
      <c r="K40" s="17"/>
      <c r="L40" s="1"/>
      <c r="M40" s="23"/>
      <c r="N40" s="23"/>
      <c r="O40" s="54"/>
      <c r="P40" s="17"/>
      <c r="Q40" s="1"/>
      <c r="R40" s="23"/>
      <c r="S40" s="23"/>
      <c r="T40" s="22"/>
      <c r="U40" s="17"/>
      <c r="V40" s="1"/>
      <c r="W40" s="22"/>
      <c r="X40" s="22"/>
      <c r="Y40" s="22"/>
      <c r="Z40" s="17"/>
      <c r="AA40" s="1"/>
      <c r="AB40" s="22"/>
      <c r="AC40" s="23"/>
      <c r="AD40" s="23"/>
      <c r="AE40" s="1"/>
      <c r="AF40" s="17"/>
      <c r="AG40" s="1"/>
      <c r="AH40" s="22" t="s">
        <v>141</v>
      </c>
      <c r="AI40" s="22"/>
      <c r="AJ40" s="22" t="s">
        <v>141</v>
      </c>
      <c r="AK40" s="1"/>
      <c r="AL40" s="18"/>
      <c r="AM40" s="16"/>
    </row>
    <row r="41" spans="1:39" ht="19.5" customHeight="1" x14ac:dyDescent="0.25">
      <c r="A41" s="13">
        <v>310</v>
      </c>
      <c r="B41" s="14" t="s">
        <v>23</v>
      </c>
      <c r="C41" s="15" t="s">
        <v>50</v>
      </c>
      <c r="D41" s="37">
        <v>2</v>
      </c>
      <c r="E41" s="11" t="s">
        <v>131</v>
      </c>
      <c r="F41" s="17"/>
      <c r="G41" s="1"/>
      <c r="H41" s="35"/>
      <c r="I41" s="44">
        <v>1</v>
      </c>
      <c r="J41" s="54"/>
      <c r="K41" s="17"/>
      <c r="L41" s="1"/>
      <c r="M41" s="23"/>
      <c r="N41" s="23"/>
      <c r="O41" s="54"/>
      <c r="P41" s="17"/>
      <c r="Q41" s="1"/>
      <c r="R41" s="23"/>
      <c r="S41" s="23"/>
      <c r="T41" s="22"/>
      <c r="U41" s="17"/>
      <c r="V41" s="1"/>
      <c r="W41" s="22"/>
      <c r="X41" s="22"/>
      <c r="Y41" s="22"/>
      <c r="Z41" s="17"/>
      <c r="AA41" s="1"/>
      <c r="AB41" s="22"/>
      <c r="AC41" s="23"/>
      <c r="AD41" s="23"/>
      <c r="AE41" s="1"/>
      <c r="AF41" s="17"/>
      <c r="AG41" s="1"/>
      <c r="AH41" s="22" t="s">
        <v>141</v>
      </c>
      <c r="AI41" s="22"/>
      <c r="AJ41" s="22" t="s">
        <v>141</v>
      </c>
      <c r="AK41" s="1"/>
      <c r="AL41" s="18"/>
      <c r="AM41" s="16"/>
    </row>
    <row r="42" spans="1:39" ht="19.5" customHeight="1" x14ac:dyDescent="0.25">
      <c r="A42" s="13">
        <v>311</v>
      </c>
      <c r="B42" s="14" t="s">
        <v>23</v>
      </c>
      <c r="C42" s="15" t="s">
        <v>51</v>
      </c>
      <c r="D42" s="37">
        <v>1</v>
      </c>
      <c r="E42" s="11" t="s">
        <v>122</v>
      </c>
      <c r="F42" s="17"/>
      <c r="G42" s="1"/>
      <c r="H42" s="35"/>
      <c r="I42" s="44">
        <v>1</v>
      </c>
      <c r="J42" s="54"/>
      <c r="K42" s="17"/>
      <c r="L42" s="1"/>
      <c r="M42" s="23"/>
      <c r="N42" s="23"/>
      <c r="O42" s="54"/>
      <c r="P42" s="17"/>
      <c r="Q42" s="1"/>
      <c r="R42" s="23"/>
      <c r="S42" s="23"/>
      <c r="T42" s="22"/>
      <c r="U42" s="17"/>
      <c r="V42" s="1"/>
      <c r="W42" s="22"/>
      <c r="X42" s="22"/>
      <c r="Y42" s="22"/>
      <c r="Z42" s="17"/>
      <c r="AA42" s="1"/>
      <c r="AB42" s="22"/>
      <c r="AC42" s="23"/>
      <c r="AD42" s="23"/>
      <c r="AE42" s="1"/>
      <c r="AF42" s="17"/>
      <c r="AG42" s="1"/>
      <c r="AH42" s="22" t="s">
        <v>141</v>
      </c>
      <c r="AI42" s="22"/>
      <c r="AJ42" s="22" t="s">
        <v>141</v>
      </c>
      <c r="AK42" s="1"/>
      <c r="AL42" s="18"/>
      <c r="AM42" s="16"/>
    </row>
    <row r="43" spans="1:39" ht="19.5" customHeight="1" x14ac:dyDescent="0.25">
      <c r="A43" s="13">
        <v>312</v>
      </c>
      <c r="B43" s="14" t="s">
        <v>23</v>
      </c>
      <c r="C43" s="15" t="s">
        <v>53</v>
      </c>
      <c r="D43" s="37">
        <v>3</v>
      </c>
      <c r="E43" s="11" t="s">
        <v>126</v>
      </c>
      <c r="F43" s="17"/>
      <c r="G43" s="1"/>
      <c r="H43" s="35"/>
      <c r="I43" s="44">
        <v>1</v>
      </c>
      <c r="J43" s="54"/>
      <c r="K43" s="17"/>
      <c r="L43" s="1"/>
      <c r="M43" s="23"/>
      <c r="N43" s="23"/>
      <c r="O43" s="54"/>
      <c r="P43" s="17"/>
      <c r="Q43" s="1"/>
      <c r="R43" s="23"/>
      <c r="S43" s="23"/>
      <c r="T43" s="22"/>
      <c r="U43" s="17"/>
      <c r="V43" s="1"/>
      <c r="W43" s="22"/>
      <c r="X43" s="22"/>
      <c r="Y43" s="22"/>
      <c r="Z43" s="17"/>
      <c r="AA43" s="1"/>
      <c r="AB43" s="22"/>
      <c r="AC43" s="23"/>
      <c r="AD43" s="23"/>
      <c r="AE43" s="1"/>
      <c r="AF43" s="17"/>
      <c r="AG43" s="1"/>
      <c r="AH43" s="22" t="s">
        <v>141</v>
      </c>
      <c r="AI43" s="22"/>
      <c r="AJ43" s="22" t="s">
        <v>141</v>
      </c>
      <c r="AK43" s="1"/>
      <c r="AL43" s="18"/>
      <c r="AM43" s="16"/>
    </row>
    <row r="44" spans="1:39" ht="19.5" customHeight="1" x14ac:dyDescent="0.25">
      <c r="A44" s="13">
        <v>313</v>
      </c>
      <c r="B44" s="14" t="s">
        <v>23</v>
      </c>
      <c r="C44" s="15" t="s">
        <v>54</v>
      </c>
      <c r="D44" s="37">
        <v>3</v>
      </c>
      <c r="E44" s="11" t="s">
        <v>114</v>
      </c>
      <c r="F44" s="17"/>
      <c r="G44" s="1"/>
      <c r="H44" s="35"/>
      <c r="I44" s="44">
        <v>1</v>
      </c>
      <c r="J44" s="54"/>
      <c r="K44" s="17"/>
      <c r="L44" s="1"/>
      <c r="M44" s="23"/>
      <c r="N44" s="23"/>
      <c r="O44" s="54"/>
      <c r="P44" s="17"/>
      <c r="Q44" s="1"/>
      <c r="R44" s="23"/>
      <c r="S44" s="23"/>
      <c r="T44" s="22"/>
      <c r="U44" s="17"/>
      <c r="V44" s="1"/>
      <c r="W44" s="22"/>
      <c r="X44" s="22"/>
      <c r="Y44" s="22"/>
      <c r="Z44" s="17"/>
      <c r="AA44" s="1"/>
      <c r="AB44" s="22"/>
      <c r="AC44" s="23"/>
      <c r="AD44" s="23"/>
      <c r="AE44" s="1"/>
      <c r="AF44" s="17"/>
      <c r="AG44" s="1"/>
      <c r="AH44" s="22"/>
      <c r="AI44" s="22"/>
      <c r="AJ44" s="22"/>
      <c r="AK44" s="1"/>
      <c r="AL44" s="18"/>
      <c r="AM44" s="16" t="s">
        <v>190</v>
      </c>
    </row>
    <row r="45" spans="1:39" ht="19.5" customHeight="1" x14ac:dyDescent="0.25">
      <c r="A45" s="13">
        <v>314</v>
      </c>
      <c r="B45" s="14" t="s">
        <v>23</v>
      </c>
      <c r="C45" s="15" t="s">
        <v>56</v>
      </c>
      <c r="D45" s="37">
        <v>3</v>
      </c>
      <c r="E45" s="11" t="s">
        <v>115</v>
      </c>
      <c r="F45" s="17"/>
      <c r="G45" s="1"/>
      <c r="H45" s="35"/>
      <c r="I45" s="44">
        <v>1</v>
      </c>
      <c r="J45" s="54">
        <v>1</v>
      </c>
      <c r="K45" s="17"/>
      <c r="L45" s="1"/>
      <c r="M45" s="23"/>
      <c r="N45" s="23"/>
      <c r="O45" s="54"/>
      <c r="P45" s="17"/>
      <c r="Q45" s="1"/>
      <c r="R45" s="23"/>
      <c r="S45" s="23"/>
      <c r="T45" s="22"/>
      <c r="U45" s="17"/>
      <c r="V45" s="1"/>
      <c r="W45" s="22"/>
      <c r="X45" s="22"/>
      <c r="Y45" s="22"/>
      <c r="Z45" s="17"/>
      <c r="AA45" s="1"/>
      <c r="AB45" s="22"/>
      <c r="AC45" s="23"/>
      <c r="AD45" s="23"/>
      <c r="AE45" s="1"/>
      <c r="AF45" s="17"/>
      <c r="AG45" s="1"/>
      <c r="AH45" s="22" t="s">
        <v>141</v>
      </c>
      <c r="AI45" s="22"/>
      <c r="AJ45" s="22" t="s">
        <v>141</v>
      </c>
      <c r="AK45" s="1"/>
      <c r="AL45" s="18"/>
      <c r="AM45" s="16"/>
    </row>
    <row r="46" spans="1:39" ht="19.5" customHeight="1" x14ac:dyDescent="0.25">
      <c r="A46" s="13">
        <v>315</v>
      </c>
      <c r="B46" s="14" t="s">
        <v>23</v>
      </c>
      <c r="C46" s="15" t="s">
        <v>55</v>
      </c>
      <c r="D46" s="37">
        <v>2</v>
      </c>
      <c r="E46" s="11" t="s">
        <v>118</v>
      </c>
      <c r="F46" s="17"/>
      <c r="G46" s="1"/>
      <c r="H46" s="35"/>
      <c r="I46" s="44">
        <v>1</v>
      </c>
      <c r="J46" s="54"/>
      <c r="K46" s="17"/>
      <c r="L46" s="1"/>
      <c r="M46" s="23"/>
      <c r="N46" s="23"/>
      <c r="O46" s="54"/>
      <c r="P46" s="17"/>
      <c r="Q46" s="1"/>
      <c r="R46" s="23"/>
      <c r="S46" s="23"/>
      <c r="T46" s="22"/>
      <c r="U46" s="17"/>
      <c r="V46" s="1"/>
      <c r="W46" s="22"/>
      <c r="X46" s="22"/>
      <c r="Y46" s="22"/>
      <c r="Z46" s="17"/>
      <c r="AA46" s="1"/>
      <c r="AB46" s="22"/>
      <c r="AC46" s="23"/>
      <c r="AD46" s="23"/>
      <c r="AE46" s="1"/>
      <c r="AF46" s="17"/>
      <c r="AG46" s="1"/>
      <c r="AH46" s="22" t="s">
        <v>141</v>
      </c>
      <c r="AI46" s="22"/>
      <c r="AJ46" s="22" t="s">
        <v>141</v>
      </c>
      <c r="AK46" s="1"/>
      <c r="AL46" s="18"/>
      <c r="AM46" s="16"/>
    </row>
    <row r="47" spans="1:39" ht="19.5" customHeight="1" x14ac:dyDescent="0.25">
      <c r="A47" s="13">
        <v>316</v>
      </c>
      <c r="B47" s="14" t="s">
        <v>23</v>
      </c>
      <c r="C47" s="15" t="s">
        <v>57</v>
      </c>
      <c r="D47" s="37">
        <v>1</v>
      </c>
      <c r="E47" s="11" t="s">
        <v>123</v>
      </c>
      <c r="F47" s="17"/>
      <c r="G47" s="1"/>
      <c r="H47" s="35"/>
      <c r="I47" s="44">
        <v>1</v>
      </c>
      <c r="J47" s="54"/>
      <c r="K47" s="17"/>
      <c r="L47" s="1"/>
      <c r="M47" s="23"/>
      <c r="N47" s="23"/>
      <c r="O47" s="54"/>
      <c r="P47" s="17"/>
      <c r="Q47" s="1"/>
      <c r="R47" s="23"/>
      <c r="S47" s="23"/>
      <c r="T47" s="22"/>
      <c r="U47" s="17"/>
      <c r="V47" s="1"/>
      <c r="W47" s="22"/>
      <c r="X47" s="22"/>
      <c r="Y47" s="22" t="s">
        <v>141</v>
      </c>
      <c r="Z47" s="17"/>
      <c r="AA47" s="1"/>
      <c r="AB47" s="22"/>
      <c r="AC47" s="23"/>
      <c r="AD47" s="23"/>
      <c r="AE47" s="1"/>
      <c r="AF47" s="17"/>
      <c r="AG47" s="1"/>
      <c r="AH47" s="22" t="s">
        <v>141</v>
      </c>
      <c r="AI47" s="22"/>
      <c r="AJ47" s="22"/>
      <c r="AK47" s="1"/>
      <c r="AL47" s="18"/>
      <c r="AM47" s="16" t="s">
        <v>188</v>
      </c>
    </row>
    <row r="48" spans="1:39" ht="19.5" customHeight="1" x14ac:dyDescent="0.25">
      <c r="A48" s="13">
        <v>317</v>
      </c>
      <c r="B48" s="14" t="s">
        <v>23</v>
      </c>
      <c r="C48" s="15" t="s">
        <v>58</v>
      </c>
      <c r="D48" s="37">
        <v>3</v>
      </c>
      <c r="E48" s="11" t="s">
        <v>131</v>
      </c>
      <c r="F48" s="17"/>
      <c r="G48" s="1"/>
      <c r="H48" s="35"/>
      <c r="I48" s="44">
        <v>1</v>
      </c>
      <c r="J48" s="54"/>
      <c r="K48" s="17"/>
      <c r="L48" s="1"/>
      <c r="M48" s="23"/>
      <c r="N48" s="23"/>
      <c r="O48" s="54"/>
      <c r="P48" s="17"/>
      <c r="Q48" s="1"/>
      <c r="R48" s="23"/>
      <c r="S48" s="23"/>
      <c r="T48" s="22"/>
      <c r="U48" s="17"/>
      <c r="V48" s="1"/>
      <c r="W48" s="22"/>
      <c r="X48" s="22"/>
      <c r="Y48" s="22"/>
      <c r="Z48" s="17"/>
      <c r="AA48" s="1"/>
      <c r="AB48" s="22"/>
      <c r="AC48" s="23"/>
      <c r="AD48" s="23"/>
      <c r="AE48" s="1"/>
      <c r="AF48" s="17"/>
      <c r="AG48" s="1"/>
      <c r="AH48" s="22" t="s">
        <v>141</v>
      </c>
      <c r="AI48" s="22"/>
      <c r="AJ48" s="22" t="s">
        <v>141</v>
      </c>
      <c r="AK48" s="1"/>
      <c r="AL48" s="18"/>
      <c r="AM48" s="16"/>
    </row>
    <row r="49" spans="1:39" ht="19.5" customHeight="1" x14ac:dyDescent="0.25">
      <c r="A49" s="13">
        <v>318</v>
      </c>
      <c r="B49" s="14" t="s">
        <v>23</v>
      </c>
      <c r="C49" s="15" t="s">
        <v>16</v>
      </c>
      <c r="D49" s="37">
        <v>2</v>
      </c>
      <c r="E49" s="11" t="s">
        <v>122</v>
      </c>
      <c r="F49" s="17"/>
      <c r="G49" s="1"/>
      <c r="H49" s="35"/>
      <c r="I49" s="44">
        <v>1</v>
      </c>
      <c r="J49" s="54">
        <v>1</v>
      </c>
      <c r="K49" s="17"/>
      <c r="L49" s="1"/>
      <c r="M49" s="23"/>
      <c r="N49" s="23"/>
      <c r="O49" s="54"/>
      <c r="P49" s="17"/>
      <c r="Q49" s="1"/>
      <c r="R49" s="23"/>
      <c r="S49" s="23"/>
      <c r="T49" s="22"/>
      <c r="U49" s="17"/>
      <c r="V49" s="1"/>
      <c r="W49" s="22"/>
      <c r="X49" s="22"/>
      <c r="Y49" s="22"/>
      <c r="Z49" s="17"/>
      <c r="AA49" s="1"/>
      <c r="AB49" s="22"/>
      <c r="AC49" s="23"/>
      <c r="AD49" s="23"/>
      <c r="AE49" s="1"/>
      <c r="AF49" s="17"/>
      <c r="AG49" s="1"/>
      <c r="AH49" s="22" t="s">
        <v>141</v>
      </c>
      <c r="AI49" s="22"/>
      <c r="AJ49" s="22" t="s">
        <v>141</v>
      </c>
      <c r="AK49" s="1"/>
      <c r="AL49" s="18"/>
      <c r="AM49" s="16"/>
    </row>
    <row r="50" spans="1:39" ht="19.5" customHeight="1" x14ac:dyDescent="0.25">
      <c r="A50" s="13">
        <v>319</v>
      </c>
      <c r="B50" s="14" t="s">
        <v>23</v>
      </c>
      <c r="C50" s="15" t="s">
        <v>59</v>
      </c>
      <c r="D50" s="37">
        <v>2</v>
      </c>
      <c r="E50" s="11" t="s">
        <v>126</v>
      </c>
      <c r="F50" s="17"/>
      <c r="G50" s="1"/>
      <c r="H50" s="35"/>
      <c r="I50" s="44">
        <v>1</v>
      </c>
      <c r="J50" s="54"/>
      <c r="K50" s="17"/>
      <c r="L50" s="1"/>
      <c r="M50" s="23"/>
      <c r="N50" s="23"/>
      <c r="O50" s="54"/>
      <c r="P50" s="17"/>
      <c r="Q50" s="1"/>
      <c r="R50" s="23"/>
      <c r="S50" s="23"/>
      <c r="T50" s="22"/>
      <c r="U50" s="17"/>
      <c r="V50" s="1"/>
      <c r="W50" s="22"/>
      <c r="X50" s="22"/>
      <c r="Y50" s="22"/>
      <c r="Z50" s="17"/>
      <c r="AA50" s="1"/>
      <c r="AB50" s="22"/>
      <c r="AC50" s="23"/>
      <c r="AD50" s="23"/>
      <c r="AE50" s="1"/>
      <c r="AF50" s="17"/>
      <c r="AG50" s="1"/>
      <c r="AH50" s="22" t="s">
        <v>141</v>
      </c>
      <c r="AI50" s="22"/>
      <c r="AJ50" s="22" t="s">
        <v>141</v>
      </c>
      <c r="AK50" s="1"/>
      <c r="AL50" s="18"/>
      <c r="AM50" s="16"/>
    </row>
    <row r="51" spans="1:39" ht="19.5" customHeight="1" x14ac:dyDescent="0.25">
      <c r="A51" s="13">
        <v>320</v>
      </c>
      <c r="B51" s="14" t="s">
        <v>23</v>
      </c>
      <c r="C51" s="15" t="s">
        <v>60</v>
      </c>
      <c r="D51" s="37" t="s">
        <v>140</v>
      </c>
      <c r="E51" s="11" t="s">
        <v>114</v>
      </c>
      <c r="F51" s="17"/>
      <c r="G51" s="1"/>
      <c r="H51" s="35"/>
      <c r="I51" s="44">
        <v>1</v>
      </c>
      <c r="J51" s="54"/>
      <c r="K51" s="17"/>
      <c r="L51" s="1"/>
      <c r="M51" s="23"/>
      <c r="N51" s="23"/>
      <c r="O51" s="54"/>
      <c r="P51" s="17"/>
      <c r="Q51" s="1"/>
      <c r="R51" s="23"/>
      <c r="S51" s="23"/>
      <c r="T51" s="22"/>
      <c r="U51" s="17"/>
      <c r="V51" s="1"/>
      <c r="W51" s="22"/>
      <c r="X51" s="22"/>
      <c r="Y51" s="22"/>
      <c r="Z51" s="17"/>
      <c r="AA51" s="1"/>
      <c r="AB51" s="22"/>
      <c r="AC51" s="23"/>
      <c r="AD51" s="23"/>
      <c r="AE51" s="1"/>
      <c r="AF51" s="17"/>
      <c r="AG51" s="1"/>
      <c r="AH51" s="22" t="s">
        <v>141</v>
      </c>
      <c r="AI51" s="22"/>
      <c r="AJ51" s="22" t="s">
        <v>141</v>
      </c>
      <c r="AK51" s="1"/>
      <c r="AL51" s="18"/>
      <c r="AM51" s="16"/>
    </row>
    <row r="52" spans="1:39" ht="19.5" customHeight="1" x14ac:dyDescent="0.25">
      <c r="A52" s="13">
        <v>321</v>
      </c>
      <c r="B52" s="14" t="s">
        <v>80</v>
      </c>
      <c r="C52" s="15" t="s">
        <v>19</v>
      </c>
      <c r="D52" s="37">
        <v>2</v>
      </c>
      <c r="E52" s="11" t="s">
        <v>115</v>
      </c>
      <c r="F52" s="17"/>
      <c r="G52" s="1"/>
      <c r="H52" s="35"/>
      <c r="I52" s="44">
        <v>1</v>
      </c>
      <c r="J52" s="54"/>
      <c r="K52" s="17"/>
      <c r="L52" s="1"/>
      <c r="M52" s="23"/>
      <c r="N52" s="23"/>
      <c r="O52" s="54"/>
      <c r="P52" s="17"/>
      <c r="Q52" s="1"/>
      <c r="R52" s="23"/>
      <c r="S52" s="23"/>
      <c r="T52" s="22"/>
      <c r="U52" s="17"/>
      <c r="V52" s="1"/>
      <c r="W52" s="22"/>
      <c r="X52" s="22"/>
      <c r="Y52" s="22"/>
      <c r="Z52" s="17"/>
      <c r="AA52" s="1"/>
      <c r="AB52" s="22"/>
      <c r="AC52" s="23"/>
      <c r="AD52" s="23"/>
      <c r="AE52" s="1"/>
      <c r="AF52" s="17"/>
      <c r="AG52" s="1"/>
      <c r="AH52" s="22" t="s">
        <v>141</v>
      </c>
      <c r="AI52" s="22"/>
      <c r="AJ52" s="22" t="s">
        <v>141</v>
      </c>
      <c r="AK52" s="1"/>
      <c r="AL52" s="18"/>
      <c r="AM52" s="16"/>
    </row>
    <row r="53" spans="1:39" ht="19.5" customHeight="1" x14ac:dyDescent="0.25">
      <c r="A53" s="13">
        <v>322</v>
      </c>
      <c r="B53" s="14" t="s">
        <v>80</v>
      </c>
      <c r="C53" s="15" t="s">
        <v>61</v>
      </c>
      <c r="D53" s="37">
        <v>1</v>
      </c>
      <c r="E53" s="11" t="s">
        <v>118</v>
      </c>
      <c r="F53" s="17"/>
      <c r="G53" s="1"/>
      <c r="H53" s="35"/>
      <c r="I53" s="44">
        <v>1</v>
      </c>
      <c r="J53" s="54"/>
      <c r="K53" s="17"/>
      <c r="L53" s="1"/>
      <c r="M53" s="23"/>
      <c r="N53" s="23"/>
      <c r="O53" s="54"/>
      <c r="P53" s="17"/>
      <c r="Q53" s="1"/>
      <c r="R53" s="23"/>
      <c r="S53" s="23"/>
      <c r="T53" s="22"/>
      <c r="U53" s="17"/>
      <c r="V53" s="1"/>
      <c r="W53" s="22"/>
      <c r="X53" s="22"/>
      <c r="Y53" s="22"/>
      <c r="Z53" s="17"/>
      <c r="AA53" s="1"/>
      <c r="AB53" s="22"/>
      <c r="AC53" s="23">
        <v>2</v>
      </c>
      <c r="AD53" s="23"/>
      <c r="AE53" s="1"/>
      <c r="AF53" s="17"/>
      <c r="AG53" s="1"/>
      <c r="AH53" s="22" t="s">
        <v>141</v>
      </c>
      <c r="AI53" s="22"/>
      <c r="AJ53" s="22" t="s">
        <v>141</v>
      </c>
      <c r="AK53" s="1"/>
      <c r="AL53" s="18"/>
      <c r="AM53" s="16"/>
    </row>
    <row r="54" spans="1:39" ht="19.5" customHeight="1" x14ac:dyDescent="0.25">
      <c r="A54" s="13">
        <v>323</v>
      </c>
      <c r="B54" s="14" t="s">
        <v>80</v>
      </c>
      <c r="C54" s="15" t="s">
        <v>62</v>
      </c>
      <c r="D54" s="37">
        <v>1</v>
      </c>
      <c r="E54" s="11" t="s">
        <v>123</v>
      </c>
      <c r="F54" s="17"/>
      <c r="G54" s="1"/>
      <c r="H54" s="35"/>
      <c r="I54" s="44">
        <v>1</v>
      </c>
      <c r="J54" s="54"/>
      <c r="K54" s="17"/>
      <c r="L54" s="1"/>
      <c r="M54" s="23"/>
      <c r="N54" s="23"/>
      <c r="O54" s="54"/>
      <c r="P54" s="17"/>
      <c r="Q54" s="1"/>
      <c r="R54" s="23"/>
      <c r="S54" s="23" t="s">
        <v>141</v>
      </c>
      <c r="T54" s="22"/>
      <c r="U54" s="17"/>
      <c r="V54" s="1"/>
      <c r="W54" s="22"/>
      <c r="X54" s="22"/>
      <c r="Y54" s="22"/>
      <c r="Z54" s="17"/>
      <c r="AA54" s="1"/>
      <c r="AB54" s="22"/>
      <c r="AC54" s="23"/>
      <c r="AD54" s="23"/>
      <c r="AE54" s="1"/>
      <c r="AF54" s="17"/>
      <c r="AG54" s="1"/>
      <c r="AH54" s="22" t="s">
        <v>141</v>
      </c>
      <c r="AI54" s="22"/>
      <c r="AJ54" s="22" t="s">
        <v>141</v>
      </c>
      <c r="AK54" s="1"/>
      <c r="AL54" s="18"/>
      <c r="AM54" s="16"/>
    </row>
    <row r="55" spans="1:39" ht="19.5" customHeight="1" x14ac:dyDescent="0.25">
      <c r="A55" s="13">
        <v>324</v>
      </c>
      <c r="B55" s="14" t="s">
        <v>80</v>
      </c>
      <c r="C55" s="15" t="s">
        <v>63</v>
      </c>
      <c r="D55" s="37">
        <v>2</v>
      </c>
      <c r="E55" s="11" t="s">
        <v>131</v>
      </c>
      <c r="F55" s="17"/>
      <c r="G55" s="1"/>
      <c r="H55" s="35"/>
      <c r="I55" s="44">
        <v>1</v>
      </c>
      <c r="J55" s="54"/>
      <c r="K55" s="17"/>
      <c r="L55" s="1"/>
      <c r="M55" s="23"/>
      <c r="N55" s="23"/>
      <c r="O55" s="54"/>
      <c r="P55" s="17"/>
      <c r="Q55" s="1"/>
      <c r="R55" s="23"/>
      <c r="S55" s="23"/>
      <c r="T55" s="22"/>
      <c r="U55" s="17"/>
      <c r="V55" s="1"/>
      <c r="W55" s="22"/>
      <c r="X55" s="22"/>
      <c r="Y55" s="22"/>
      <c r="Z55" s="17"/>
      <c r="AA55" s="1"/>
      <c r="AB55" s="22"/>
      <c r="AC55" s="23"/>
      <c r="AD55" s="23"/>
      <c r="AE55" s="1"/>
      <c r="AF55" s="17"/>
      <c r="AG55" s="1"/>
      <c r="AH55" s="22" t="s">
        <v>141</v>
      </c>
      <c r="AI55" s="22"/>
      <c r="AJ55" s="22" t="s">
        <v>141</v>
      </c>
      <c r="AK55" s="1"/>
      <c r="AL55" s="18"/>
      <c r="AM55" s="16"/>
    </row>
    <row r="56" spans="1:39" ht="19.5" customHeight="1" x14ac:dyDescent="0.25">
      <c r="A56" s="13">
        <v>325</v>
      </c>
      <c r="B56" s="14" t="s">
        <v>80</v>
      </c>
      <c r="C56" s="15"/>
      <c r="D56" s="39"/>
      <c r="E56" s="11"/>
      <c r="F56" s="17"/>
      <c r="G56" s="1"/>
      <c r="H56" s="35"/>
      <c r="I56" s="44">
        <v>1</v>
      </c>
      <c r="J56" s="54"/>
      <c r="K56" s="17"/>
      <c r="L56" s="1"/>
      <c r="M56" s="23"/>
      <c r="N56" s="23"/>
      <c r="O56" s="54"/>
      <c r="P56" s="17"/>
      <c r="Q56" s="1"/>
      <c r="R56" s="23"/>
      <c r="S56" s="23"/>
      <c r="T56" s="22"/>
      <c r="U56" s="17"/>
      <c r="V56" s="1"/>
      <c r="W56" s="22"/>
      <c r="X56" s="22"/>
      <c r="Y56" s="22"/>
      <c r="Z56" s="17"/>
      <c r="AA56" s="1"/>
      <c r="AB56" s="22"/>
      <c r="AC56" s="23"/>
      <c r="AD56" s="23"/>
      <c r="AE56" s="1"/>
      <c r="AF56" s="17"/>
      <c r="AG56" s="1"/>
      <c r="AH56" s="22"/>
      <c r="AI56" s="22"/>
      <c r="AJ56" s="22"/>
      <c r="AK56" s="1"/>
      <c r="AL56" s="18"/>
      <c r="AM56" s="16"/>
    </row>
    <row r="57" spans="1:39" ht="19.5" customHeight="1" x14ac:dyDescent="0.25">
      <c r="A57" s="13">
        <v>326</v>
      </c>
      <c r="B57" s="14" t="s">
        <v>80</v>
      </c>
      <c r="C57" s="15" t="s">
        <v>64</v>
      </c>
      <c r="D57" s="37">
        <v>3</v>
      </c>
      <c r="E57" s="11" t="s">
        <v>126</v>
      </c>
      <c r="F57" s="17"/>
      <c r="G57" s="1"/>
      <c r="H57" s="35"/>
      <c r="I57" s="44">
        <v>1</v>
      </c>
      <c r="J57" s="54"/>
      <c r="K57" s="17"/>
      <c r="L57" s="1"/>
      <c r="M57" s="23"/>
      <c r="N57" s="23"/>
      <c r="O57" s="54"/>
      <c r="P57" s="17"/>
      <c r="Q57" s="1"/>
      <c r="R57" s="23"/>
      <c r="S57" s="23"/>
      <c r="T57" s="22"/>
      <c r="U57" s="17"/>
      <c r="V57" s="1"/>
      <c r="W57" s="22" t="s">
        <v>141</v>
      </c>
      <c r="X57" s="22"/>
      <c r="Y57" s="22"/>
      <c r="Z57" s="17"/>
      <c r="AA57" s="1"/>
      <c r="AB57" s="22"/>
      <c r="AC57" s="23"/>
      <c r="AD57" s="23"/>
      <c r="AE57" s="1"/>
      <c r="AF57" s="17"/>
      <c r="AG57" s="1"/>
      <c r="AH57" s="22" t="s">
        <v>141</v>
      </c>
      <c r="AI57" s="22" t="s">
        <v>141</v>
      </c>
      <c r="AJ57" s="22" t="s">
        <v>141</v>
      </c>
      <c r="AK57" s="1"/>
      <c r="AL57" s="18"/>
      <c r="AM57" s="16"/>
    </row>
    <row r="58" spans="1:39" ht="19.5" customHeight="1" x14ac:dyDescent="0.25">
      <c r="A58" s="13">
        <v>327</v>
      </c>
      <c r="B58" s="14" t="s">
        <v>80</v>
      </c>
      <c r="C58" s="15" t="s">
        <v>65</v>
      </c>
      <c r="D58" s="37">
        <v>2</v>
      </c>
      <c r="E58" s="11" t="s">
        <v>114</v>
      </c>
      <c r="F58" s="17"/>
      <c r="G58" s="1"/>
      <c r="H58" s="35"/>
      <c r="I58" s="44">
        <v>1</v>
      </c>
      <c r="J58" s="54"/>
      <c r="K58" s="17"/>
      <c r="L58" s="1"/>
      <c r="M58" s="23"/>
      <c r="N58" s="23"/>
      <c r="O58" s="54"/>
      <c r="P58" s="17"/>
      <c r="Q58" s="1"/>
      <c r="R58" s="23"/>
      <c r="S58" s="23"/>
      <c r="T58" s="22"/>
      <c r="U58" s="17"/>
      <c r="V58" s="1"/>
      <c r="W58" s="22"/>
      <c r="X58" s="22"/>
      <c r="Y58" s="22"/>
      <c r="Z58" s="17"/>
      <c r="AA58" s="1"/>
      <c r="AB58" s="22"/>
      <c r="AC58" s="23"/>
      <c r="AD58" s="23"/>
      <c r="AE58" s="1"/>
      <c r="AF58" s="17"/>
      <c r="AG58" s="1"/>
      <c r="AH58" s="22" t="s">
        <v>141</v>
      </c>
      <c r="AI58" s="22" t="s">
        <v>141</v>
      </c>
      <c r="AJ58" s="22" t="s">
        <v>141</v>
      </c>
      <c r="AK58" s="1"/>
      <c r="AL58" s="18"/>
      <c r="AM58" s="16"/>
    </row>
    <row r="59" spans="1:39" ht="19.5" customHeight="1" x14ac:dyDescent="0.25">
      <c r="A59" s="13">
        <v>328</v>
      </c>
      <c r="B59" s="14" t="s">
        <v>80</v>
      </c>
      <c r="C59" s="15" t="s">
        <v>66</v>
      </c>
      <c r="D59" s="37">
        <v>3</v>
      </c>
      <c r="E59" s="11" t="s">
        <v>115</v>
      </c>
      <c r="F59" s="17"/>
      <c r="G59" s="1"/>
      <c r="H59" s="35"/>
      <c r="I59" s="44">
        <v>1</v>
      </c>
      <c r="J59" s="54">
        <v>3</v>
      </c>
      <c r="K59" s="17"/>
      <c r="L59" s="1"/>
      <c r="M59" s="23" t="s">
        <v>141</v>
      </c>
      <c r="N59" s="23"/>
      <c r="O59" s="54"/>
      <c r="P59" s="17"/>
      <c r="Q59" s="1"/>
      <c r="R59" s="23"/>
      <c r="S59" s="23"/>
      <c r="T59" s="22"/>
      <c r="U59" s="17"/>
      <c r="V59" s="1"/>
      <c r="W59" s="22"/>
      <c r="X59" s="22"/>
      <c r="Y59" s="22"/>
      <c r="Z59" s="17"/>
      <c r="AA59" s="1"/>
      <c r="AB59" s="22" t="s">
        <v>141</v>
      </c>
      <c r="AC59" s="23"/>
      <c r="AD59" s="23"/>
      <c r="AE59" s="1"/>
      <c r="AF59" s="17"/>
      <c r="AG59" s="1"/>
      <c r="AH59" s="22" t="s">
        <v>141</v>
      </c>
      <c r="AI59" s="22"/>
      <c r="AJ59" s="22" t="s">
        <v>141</v>
      </c>
      <c r="AK59" s="1"/>
      <c r="AL59" s="18"/>
      <c r="AM59" s="16"/>
    </row>
    <row r="60" spans="1:39" ht="19.5" customHeight="1" x14ac:dyDescent="0.25">
      <c r="A60" s="13">
        <v>329</v>
      </c>
      <c r="B60" s="14" t="s">
        <v>80</v>
      </c>
      <c r="C60" s="15" t="s">
        <v>67</v>
      </c>
      <c r="D60" s="37">
        <v>2</v>
      </c>
      <c r="E60" s="11" t="s">
        <v>118</v>
      </c>
      <c r="F60" s="17"/>
      <c r="G60" s="1"/>
      <c r="H60" s="35"/>
      <c r="I60" s="44">
        <v>1</v>
      </c>
      <c r="J60" s="54"/>
      <c r="K60" s="17"/>
      <c r="L60" s="1"/>
      <c r="M60" s="23"/>
      <c r="N60" s="23"/>
      <c r="O60" s="54"/>
      <c r="P60" s="17"/>
      <c r="Q60" s="1"/>
      <c r="R60" s="23"/>
      <c r="S60" s="23" t="s">
        <v>141</v>
      </c>
      <c r="T60" s="22"/>
      <c r="U60" s="17"/>
      <c r="V60" s="1"/>
      <c r="W60" s="22"/>
      <c r="X60" s="22"/>
      <c r="Y60" s="22"/>
      <c r="Z60" s="17"/>
      <c r="AA60" s="1"/>
      <c r="AB60" s="22"/>
      <c r="AC60" s="23"/>
      <c r="AD60" s="23"/>
      <c r="AE60" s="1"/>
      <c r="AF60" s="17"/>
      <c r="AG60" s="1"/>
      <c r="AH60" s="22" t="s">
        <v>141</v>
      </c>
      <c r="AI60" s="22"/>
      <c r="AJ60" s="22" t="s">
        <v>141</v>
      </c>
      <c r="AK60" s="1"/>
      <c r="AL60" s="18"/>
      <c r="AM60" s="16"/>
    </row>
    <row r="61" spans="1:39" ht="19.5" customHeight="1" x14ac:dyDescent="0.25">
      <c r="A61" s="13">
        <v>330</v>
      </c>
      <c r="B61" s="14" t="s">
        <v>80</v>
      </c>
      <c r="C61" s="15" t="s">
        <v>68</v>
      </c>
      <c r="D61" s="37">
        <v>2</v>
      </c>
      <c r="E61" s="11" t="s">
        <v>123</v>
      </c>
      <c r="F61" s="17"/>
      <c r="G61" s="1"/>
      <c r="H61" s="35"/>
      <c r="I61" s="44">
        <v>1</v>
      </c>
      <c r="J61" s="54"/>
      <c r="K61" s="17"/>
      <c r="L61" s="1"/>
      <c r="M61" s="23"/>
      <c r="N61" s="23"/>
      <c r="O61" s="54"/>
      <c r="P61" s="17"/>
      <c r="Q61" s="1"/>
      <c r="R61" s="23"/>
      <c r="S61" s="23"/>
      <c r="T61" s="22"/>
      <c r="U61" s="17"/>
      <c r="V61" s="1"/>
      <c r="W61" s="22"/>
      <c r="X61" s="22"/>
      <c r="Y61" s="22"/>
      <c r="Z61" s="17"/>
      <c r="AA61" s="1"/>
      <c r="AB61" s="22"/>
      <c r="AC61" s="23"/>
      <c r="AD61" s="23"/>
      <c r="AE61" s="1"/>
      <c r="AF61" s="17"/>
      <c r="AG61" s="1"/>
      <c r="AH61" s="22" t="s">
        <v>141</v>
      </c>
      <c r="AI61" s="22"/>
      <c r="AJ61" s="22" t="s">
        <v>141</v>
      </c>
      <c r="AK61" s="1"/>
      <c r="AL61" s="18"/>
      <c r="AM61" s="16"/>
    </row>
    <row r="62" spans="1:39" ht="19.5" customHeight="1" x14ac:dyDescent="0.25">
      <c r="A62" s="13">
        <v>331</v>
      </c>
      <c r="B62" s="14" t="s">
        <v>80</v>
      </c>
      <c r="C62" s="15" t="s">
        <v>69</v>
      </c>
      <c r="D62" s="37">
        <v>2</v>
      </c>
      <c r="E62" s="11" t="s">
        <v>131</v>
      </c>
      <c r="F62" s="17"/>
      <c r="G62" s="1"/>
      <c r="H62" s="35"/>
      <c r="I62" s="44">
        <v>1</v>
      </c>
      <c r="J62" s="54"/>
      <c r="K62" s="17"/>
      <c r="L62" s="1"/>
      <c r="M62" s="23"/>
      <c r="N62" s="23"/>
      <c r="O62" s="54"/>
      <c r="P62" s="17"/>
      <c r="Q62" s="1"/>
      <c r="R62" s="23"/>
      <c r="S62" s="23"/>
      <c r="T62" s="22"/>
      <c r="U62" s="17"/>
      <c r="V62" s="1"/>
      <c r="W62" s="22"/>
      <c r="X62" s="22"/>
      <c r="Y62" s="22"/>
      <c r="Z62" s="17"/>
      <c r="AA62" s="1"/>
      <c r="AB62" s="22"/>
      <c r="AC62" s="23"/>
      <c r="AD62" s="23"/>
      <c r="AE62" s="1"/>
      <c r="AF62" s="17"/>
      <c r="AG62" s="1"/>
      <c r="AH62" s="22" t="s">
        <v>141</v>
      </c>
      <c r="AI62" s="22" t="s">
        <v>141</v>
      </c>
      <c r="AJ62" s="22" t="s">
        <v>141</v>
      </c>
      <c r="AK62" s="1"/>
      <c r="AL62" s="18"/>
      <c r="AM62" s="16"/>
    </row>
    <row r="63" spans="1:39" ht="19.5" customHeight="1" x14ac:dyDescent="0.25">
      <c r="A63" s="13">
        <v>332</v>
      </c>
      <c r="B63" s="14" t="s">
        <v>80</v>
      </c>
      <c r="C63" s="15" t="s">
        <v>70</v>
      </c>
      <c r="D63" s="37">
        <v>1</v>
      </c>
      <c r="E63" s="11" t="s">
        <v>122</v>
      </c>
      <c r="F63" s="17"/>
      <c r="G63" s="1"/>
      <c r="H63" s="35"/>
      <c r="I63" s="44">
        <v>1</v>
      </c>
      <c r="J63" s="54"/>
      <c r="K63" s="17"/>
      <c r="L63" s="1"/>
      <c r="M63" s="23"/>
      <c r="N63" s="23"/>
      <c r="O63" s="54">
        <v>1</v>
      </c>
      <c r="P63" s="17"/>
      <c r="Q63" s="1"/>
      <c r="R63" s="23"/>
      <c r="S63" s="23"/>
      <c r="T63" s="22"/>
      <c r="U63" s="17"/>
      <c r="V63" s="1"/>
      <c r="W63" s="22"/>
      <c r="X63" s="22"/>
      <c r="Y63" s="22" t="s">
        <v>141</v>
      </c>
      <c r="Z63" s="17"/>
      <c r="AA63" s="1"/>
      <c r="AB63" s="22"/>
      <c r="AC63" s="23">
        <v>1</v>
      </c>
      <c r="AD63" s="23"/>
      <c r="AE63" s="1"/>
      <c r="AF63" s="17"/>
      <c r="AG63" s="1"/>
      <c r="AH63" s="22" t="s">
        <v>141</v>
      </c>
      <c r="AI63" s="22"/>
      <c r="AJ63" s="22" t="s">
        <v>141</v>
      </c>
      <c r="AK63" s="1"/>
      <c r="AL63" s="18"/>
      <c r="AM63" s="16"/>
    </row>
    <row r="64" spans="1:39" ht="19.5" customHeight="1" x14ac:dyDescent="0.25">
      <c r="A64" s="13">
        <v>333</v>
      </c>
      <c r="B64" s="14" t="s">
        <v>80</v>
      </c>
      <c r="C64" s="15" t="s">
        <v>71</v>
      </c>
      <c r="D64" s="37">
        <v>1</v>
      </c>
      <c r="E64" s="11" t="s">
        <v>126</v>
      </c>
      <c r="F64" s="17"/>
      <c r="G64" s="1"/>
      <c r="H64" s="35"/>
      <c r="I64" s="44">
        <v>1</v>
      </c>
      <c r="J64" s="54"/>
      <c r="K64" s="17"/>
      <c r="L64" s="1"/>
      <c r="M64" s="23"/>
      <c r="N64" s="23"/>
      <c r="O64" s="54"/>
      <c r="P64" s="17"/>
      <c r="Q64" s="1"/>
      <c r="R64" s="23"/>
      <c r="S64" s="23"/>
      <c r="T64" s="22"/>
      <c r="U64" s="17"/>
      <c r="V64" s="1"/>
      <c r="W64" s="22"/>
      <c r="X64" s="22"/>
      <c r="Y64" s="22"/>
      <c r="Z64" s="17"/>
      <c r="AA64" s="1"/>
      <c r="AB64" s="22"/>
      <c r="AC64" s="23"/>
      <c r="AD64" s="23"/>
      <c r="AE64" s="1"/>
      <c r="AF64" s="17"/>
      <c r="AG64" s="1"/>
      <c r="AH64" s="22" t="s">
        <v>141</v>
      </c>
      <c r="AI64" s="22"/>
      <c r="AJ64" s="22" t="s">
        <v>141</v>
      </c>
      <c r="AK64" s="1"/>
      <c r="AL64" s="18"/>
      <c r="AM64" s="16"/>
    </row>
    <row r="65" spans="1:39" ht="19.5" customHeight="1" x14ac:dyDescent="0.25">
      <c r="A65" s="13">
        <v>334</v>
      </c>
      <c r="B65" s="14" t="s">
        <v>80</v>
      </c>
      <c r="C65" s="15" t="s">
        <v>72</v>
      </c>
      <c r="D65" s="37">
        <v>1</v>
      </c>
      <c r="E65" s="11" t="s">
        <v>114</v>
      </c>
      <c r="F65" s="17"/>
      <c r="G65" s="1"/>
      <c r="H65" s="35"/>
      <c r="I65" s="44">
        <v>1</v>
      </c>
      <c r="J65" s="54"/>
      <c r="K65" s="17"/>
      <c r="L65" s="1"/>
      <c r="M65" s="23"/>
      <c r="N65" s="23"/>
      <c r="O65" s="54"/>
      <c r="P65" s="17"/>
      <c r="Q65" s="1"/>
      <c r="R65" s="23"/>
      <c r="S65" s="23"/>
      <c r="T65" s="22"/>
      <c r="U65" s="17"/>
      <c r="V65" s="1"/>
      <c r="W65" s="22"/>
      <c r="X65" s="22"/>
      <c r="Y65" s="22"/>
      <c r="Z65" s="17"/>
      <c r="AA65" s="1"/>
      <c r="AB65" s="22"/>
      <c r="AC65" s="23"/>
      <c r="AD65" s="23"/>
      <c r="AE65" s="1"/>
      <c r="AF65" s="17"/>
      <c r="AG65" s="1"/>
      <c r="AH65" s="22" t="s">
        <v>141</v>
      </c>
      <c r="AI65" s="22"/>
      <c r="AJ65" s="22" t="s">
        <v>141</v>
      </c>
      <c r="AK65" s="1"/>
      <c r="AL65" s="18"/>
      <c r="AM65" s="16"/>
    </row>
    <row r="66" spans="1:39" ht="19.5" customHeight="1" x14ac:dyDescent="0.25">
      <c r="A66" s="13">
        <v>335</v>
      </c>
      <c r="B66" s="14" t="s">
        <v>80</v>
      </c>
      <c r="C66" s="15" t="s">
        <v>73</v>
      </c>
      <c r="D66" s="37">
        <v>1</v>
      </c>
      <c r="E66" s="11" t="s">
        <v>115</v>
      </c>
      <c r="F66" s="17"/>
      <c r="G66" s="1"/>
      <c r="H66" s="35"/>
      <c r="I66" s="44">
        <v>1</v>
      </c>
      <c r="J66" s="54"/>
      <c r="K66" s="17"/>
      <c r="L66" s="1"/>
      <c r="M66" s="23"/>
      <c r="N66" s="23"/>
      <c r="O66" s="54"/>
      <c r="P66" s="17"/>
      <c r="Q66" s="1"/>
      <c r="R66" s="23"/>
      <c r="S66" s="23"/>
      <c r="T66" s="22"/>
      <c r="U66" s="17"/>
      <c r="V66" s="1"/>
      <c r="W66" s="22"/>
      <c r="X66" s="22"/>
      <c r="Y66" s="22"/>
      <c r="Z66" s="17"/>
      <c r="AA66" s="1"/>
      <c r="AB66" s="22"/>
      <c r="AC66" s="23"/>
      <c r="AD66" s="23"/>
      <c r="AE66" s="1"/>
      <c r="AF66" s="17"/>
      <c r="AG66" s="1"/>
      <c r="AH66" s="22" t="s">
        <v>141</v>
      </c>
      <c r="AI66" s="22" t="s">
        <v>141</v>
      </c>
      <c r="AJ66" s="22" t="s">
        <v>141</v>
      </c>
      <c r="AK66" s="1"/>
      <c r="AL66" s="18"/>
      <c r="AM66" s="16"/>
    </row>
    <row r="67" spans="1:39" ht="19.5" customHeight="1" x14ac:dyDescent="0.25">
      <c r="A67" s="13">
        <v>336</v>
      </c>
      <c r="B67" s="14" t="s">
        <v>80</v>
      </c>
      <c r="C67" s="15" t="s">
        <v>74</v>
      </c>
      <c r="D67" s="37">
        <v>1</v>
      </c>
      <c r="E67" s="11" t="s">
        <v>118</v>
      </c>
      <c r="F67" s="17"/>
      <c r="G67" s="1"/>
      <c r="H67" s="35"/>
      <c r="I67" s="44">
        <v>1</v>
      </c>
      <c r="J67" s="54"/>
      <c r="K67" s="17"/>
      <c r="L67" s="1"/>
      <c r="M67" s="23"/>
      <c r="N67" s="23"/>
      <c r="O67" s="54"/>
      <c r="P67" s="17"/>
      <c r="Q67" s="1"/>
      <c r="R67" s="23"/>
      <c r="S67" s="23"/>
      <c r="T67" s="22"/>
      <c r="U67" s="17"/>
      <c r="V67" s="1"/>
      <c r="W67" s="22"/>
      <c r="X67" s="22"/>
      <c r="Y67" s="22"/>
      <c r="Z67" s="17"/>
      <c r="AA67" s="1"/>
      <c r="AB67" s="22"/>
      <c r="AC67" s="23"/>
      <c r="AD67" s="23"/>
      <c r="AE67" s="1"/>
      <c r="AF67" s="17"/>
      <c r="AG67" s="1"/>
      <c r="AH67" s="22" t="s">
        <v>141</v>
      </c>
      <c r="AI67" s="22" t="s">
        <v>141</v>
      </c>
      <c r="AJ67" s="22" t="s">
        <v>141</v>
      </c>
      <c r="AK67" s="1"/>
      <c r="AL67" s="18"/>
      <c r="AM67" s="16"/>
    </row>
    <row r="68" spans="1:39" ht="19.5" customHeight="1" x14ac:dyDescent="0.25">
      <c r="A68" s="13">
        <v>337</v>
      </c>
      <c r="B68" s="14" t="s">
        <v>80</v>
      </c>
      <c r="C68" s="15" t="s">
        <v>75</v>
      </c>
      <c r="D68" s="37">
        <v>2</v>
      </c>
      <c r="E68" s="11" t="s">
        <v>123</v>
      </c>
      <c r="F68" s="17"/>
      <c r="G68" s="1"/>
      <c r="H68" s="35"/>
      <c r="I68" s="44">
        <v>1</v>
      </c>
      <c r="J68" s="54">
        <v>1</v>
      </c>
      <c r="K68" s="17"/>
      <c r="L68" s="1"/>
      <c r="M68" s="23"/>
      <c r="N68" s="23"/>
      <c r="O68" s="54"/>
      <c r="P68" s="17"/>
      <c r="Q68" s="1"/>
      <c r="R68" s="23"/>
      <c r="S68" s="23"/>
      <c r="T68" s="22"/>
      <c r="U68" s="17"/>
      <c r="V68" s="1"/>
      <c r="W68" s="22"/>
      <c r="X68" s="22"/>
      <c r="Y68" s="22"/>
      <c r="Z68" s="17"/>
      <c r="AA68" s="1"/>
      <c r="AB68" s="22"/>
      <c r="AC68" s="23">
        <v>2</v>
      </c>
      <c r="AD68" s="23"/>
      <c r="AE68" s="1"/>
      <c r="AF68" s="17"/>
      <c r="AG68" s="1"/>
      <c r="AH68" s="22" t="s">
        <v>141</v>
      </c>
      <c r="AI68" s="22" t="s">
        <v>141</v>
      </c>
      <c r="AJ68" s="22" t="s">
        <v>141</v>
      </c>
      <c r="AK68" s="1"/>
      <c r="AL68" s="18"/>
      <c r="AM68" s="16"/>
    </row>
    <row r="69" spans="1:39" ht="19.5" customHeight="1" x14ac:dyDescent="0.25">
      <c r="A69" s="13">
        <v>338</v>
      </c>
      <c r="B69" s="14" t="s">
        <v>80</v>
      </c>
      <c r="C69" s="15" t="s">
        <v>76</v>
      </c>
      <c r="D69" s="37" t="s">
        <v>140</v>
      </c>
      <c r="E69" s="11" t="s">
        <v>131</v>
      </c>
      <c r="F69" s="17"/>
      <c r="G69" s="1"/>
      <c r="H69" s="35"/>
      <c r="I69" s="44">
        <v>1</v>
      </c>
      <c r="J69" s="54"/>
      <c r="K69" s="17"/>
      <c r="L69" s="1"/>
      <c r="M69" s="23"/>
      <c r="N69" s="23"/>
      <c r="O69" s="54"/>
      <c r="P69" s="17"/>
      <c r="Q69" s="1"/>
      <c r="R69" s="23"/>
      <c r="S69" s="23" t="s">
        <v>141</v>
      </c>
      <c r="T69" s="22"/>
      <c r="U69" s="17"/>
      <c r="V69" s="1"/>
      <c r="W69" s="22" t="s">
        <v>141</v>
      </c>
      <c r="X69" s="22"/>
      <c r="Y69" s="22"/>
      <c r="Z69" s="17"/>
      <c r="AA69" s="1"/>
      <c r="AB69" s="22"/>
      <c r="AC69" s="23"/>
      <c r="AD69" s="23"/>
      <c r="AE69" s="1"/>
      <c r="AF69" s="17"/>
      <c r="AG69" s="1"/>
      <c r="AH69" s="22" t="s">
        <v>141</v>
      </c>
      <c r="AI69" s="22"/>
      <c r="AJ69" s="22" t="s">
        <v>141</v>
      </c>
      <c r="AK69" s="1"/>
      <c r="AL69" s="18"/>
      <c r="AM69" s="16"/>
    </row>
    <row r="70" spans="1:39" ht="19.5" customHeight="1" x14ac:dyDescent="0.25">
      <c r="A70" s="13">
        <v>339</v>
      </c>
      <c r="B70" s="14" t="s">
        <v>80</v>
      </c>
      <c r="C70" s="15" t="s">
        <v>77</v>
      </c>
      <c r="D70" s="37">
        <v>1</v>
      </c>
      <c r="E70" s="11" t="s">
        <v>122</v>
      </c>
      <c r="F70" s="17"/>
      <c r="G70" s="1"/>
      <c r="H70" s="35"/>
      <c r="I70" s="44">
        <v>1</v>
      </c>
      <c r="J70" s="54"/>
      <c r="K70" s="17"/>
      <c r="L70" s="1"/>
      <c r="M70" s="23"/>
      <c r="N70" s="23"/>
      <c r="O70" s="54"/>
      <c r="P70" s="17"/>
      <c r="Q70" s="1"/>
      <c r="R70" s="23"/>
      <c r="S70" s="23"/>
      <c r="T70" s="22"/>
      <c r="U70" s="17"/>
      <c r="V70" s="1"/>
      <c r="W70" s="22"/>
      <c r="X70" s="22"/>
      <c r="Y70" s="22" t="s">
        <v>141</v>
      </c>
      <c r="Z70" s="17"/>
      <c r="AA70" s="1"/>
      <c r="AB70" s="22"/>
      <c r="AC70" s="23"/>
      <c r="AD70" s="23"/>
      <c r="AE70" s="1"/>
      <c r="AF70" s="17"/>
      <c r="AG70" s="1"/>
      <c r="AH70" s="22" t="s">
        <v>141</v>
      </c>
      <c r="AI70" s="22"/>
      <c r="AJ70" s="22" t="s">
        <v>141</v>
      </c>
      <c r="AK70" s="1"/>
      <c r="AL70" s="18"/>
      <c r="AM70" s="16"/>
    </row>
    <row r="71" spans="1:39" ht="19.5" customHeight="1" x14ac:dyDescent="0.25">
      <c r="A71" s="13">
        <v>340</v>
      </c>
      <c r="B71" s="14" t="s">
        <v>80</v>
      </c>
      <c r="C71" s="15" t="s">
        <v>78</v>
      </c>
      <c r="D71" s="37">
        <v>2</v>
      </c>
      <c r="E71" s="11" t="s">
        <v>126</v>
      </c>
      <c r="F71" s="17"/>
      <c r="G71" s="1"/>
      <c r="H71" s="35"/>
      <c r="I71" s="44">
        <v>1</v>
      </c>
      <c r="J71" s="54"/>
      <c r="K71" s="17"/>
      <c r="L71" s="1"/>
      <c r="M71" s="23"/>
      <c r="N71" s="23"/>
      <c r="O71" s="54"/>
      <c r="P71" s="17"/>
      <c r="Q71" s="1"/>
      <c r="R71" s="23"/>
      <c r="S71" s="23"/>
      <c r="T71" s="22"/>
      <c r="U71" s="17"/>
      <c r="V71" s="1"/>
      <c r="W71" s="22"/>
      <c r="X71" s="22"/>
      <c r="Y71" s="22"/>
      <c r="Z71" s="17"/>
      <c r="AA71" s="1"/>
      <c r="AB71" s="22"/>
      <c r="AC71" s="23">
        <v>1</v>
      </c>
      <c r="AD71" s="23"/>
      <c r="AE71" s="1"/>
      <c r="AF71" s="17"/>
      <c r="AG71" s="1"/>
      <c r="AH71" s="22" t="s">
        <v>141</v>
      </c>
      <c r="AI71" s="22" t="s">
        <v>141</v>
      </c>
      <c r="AJ71" s="22" t="s">
        <v>141</v>
      </c>
      <c r="AK71" s="1"/>
      <c r="AL71" s="18"/>
      <c r="AM71" s="16"/>
    </row>
    <row r="72" spans="1:39" ht="19.5" customHeight="1" x14ac:dyDescent="0.25">
      <c r="A72" s="13">
        <v>341</v>
      </c>
      <c r="B72" s="14" t="s">
        <v>80</v>
      </c>
      <c r="C72" s="15" t="s">
        <v>79</v>
      </c>
      <c r="D72" s="37">
        <v>1</v>
      </c>
      <c r="E72" s="11" t="s">
        <v>126</v>
      </c>
      <c r="F72" s="25"/>
      <c r="G72" s="1"/>
      <c r="H72" s="45">
        <v>1</v>
      </c>
      <c r="I72" s="44">
        <v>1</v>
      </c>
      <c r="J72" s="55"/>
      <c r="K72" s="25"/>
      <c r="L72" s="1"/>
      <c r="M72" s="26"/>
      <c r="N72" s="26"/>
      <c r="O72" s="55"/>
      <c r="P72" s="25"/>
      <c r="Q72" s="1"/>
      <c r="R72" s="26"/>
      <c r="S72" s="26"/>
      <c r="T72" s="22"/>
      <c r="U72" s="25"/>
      <c r="V72" s="1"/>
      <c r="W72" s="22"/>
      <c r="X72" s="22"/>
      <c r="Y72" s="22"/>
      <c r="Z72" s="25"/>
      <c r="AA72" s="1"/>
      <c r="AB72" s="22"/>
      <c r="AC72" s="26"/>
      <c r="AD72" s="26"/>
      <c r="AE72" s="1"/>
      <c r="AF72" s="25"/>
      <c r="AG72" s="1"/>
      <c r="AH72" s="22" t="s">
        <v>141</v>
      </c>
      <c r="AI72" s="22" t="s">
        <v>141</v>
      </c>
      <c r="AJ72" s="22" t="s">
        <v>141</v>
      </c>
      <c r="AK72" s="1"/>
      <c r="AL72" s="27"/>
      <c r="AM72" s="16"/>
    </row>
  </sheetData>
  <conditionalFormatting sqref="H2:H72 M2:M72 R2:R72 W2:W72">
    <cfRule type="expression" dxfId="105" priority="32">
      <formula>$AB2&gt;=SHoch</formula>
    </cfRule>
    <cfRule type="expression" dxfId="104" priority="34">
      <formula>AND(H2=SZiel,I2=DZiel)</formula>
    </cfRule>
  </conditionalFormatting>
  <conditionalFormatting sqref="AC2:AC72 N2:N72 S2:S72 I2:I72">
    <cfRule type="expression" dxfId="103" priority="31">
      <formula>$AC2&gt;=DHoch</formula>
    </cfRule>
    <cfRule type="expression" dxfId="102" priority="33">
      <formula>AND(H2=SZiel,I2=DZiel)</formula>
    </cfRule>
  </conditionalFormatting>
  <conditionalFormatting sqref="J2:J72">
    <cfRule type="cellIs" dxfId="101" priority="1" operator="equal">
      <formula>4</formula>
    </cfRule>
    <cfRule type="cellIs" dxfId="100" priority="2" operator="equal">
      <formula>3</formula>
    </cfRule>
    <cfRule type="cellIs" dxfId="99" priority="25" operator="equal">
      <formula>4</formula>
    </cfRule>
    <cfRule type="cellIs" dxfId="98" priority="26" operator="equal">
      <formula>3</formula>
    </cfRule>
    <cfRule type="cellIs" dxfId="97" priority="27" operator="equal">
      <formula>2</formula>
    </cfRule>
    <cfRule type="cellIs" dxfId="96" priority="28" operator="equal">
      <formula>1</formula>
    </cfRule>
  </conditionalFormatting>
  <conditionalFormatting sqref="J4">
    <cfRule type="cellIs" dxfId="95" priority="24" operator="equal">
      <formula>3</formula>
    </cfRule>
  </conditionalFormatting>
  <conditionalFormatting sqref="J2:J3">
    <cfRule type="cellIs" dxfId="94" priority="21" operator="equal">
      <formula>2</formula>
    </cfRule>
    <cfRule type="cellIs" dxfId="93" priority="23" operator="equal">
      <formula>2</formula>
    </cfRule>
  </conditionalFormatting>
  <conditionalFormatting sqref="J2">
    <cfRule type="cellIs" dxfId="92" priority="22" operator="equal">
      <formula>1</formula>
    </cfRule>
  </conditionalFormatting>
  <conditionalFormatting sqref="J5">
    <cfRule type="cellIs" dxfId="91" priority="20" operator="equal">
      <formula>4</formula>
    </cfRule>
  </conditionalFormatting>
  <conditionalFormatting sqref="X2:X72">
    <cfRule type="expression" dxfId="90" priority="18">
      <formula>$AB2&gt;=SHoch</formula>
    </cfRule>
    <cfRule type="expression" dxfId="89" priority="19">
      <formula>AND(X2=SZiel,Y2=DZiel)</formula>
    </cfRule>
  </conditionalFormatting>
  <conditionalFormatting sqref="Y2:Y72">
    <cfRule type="expression" dxfId="88" priority="16">
      <formula>$AB2&gt;=SHoch</formula>
    </cfRule>
    <cfRule type="expression" dxfId="87" priority="17">
      <formula>AND(Y2=SZiel,Z2=DZiel)</formula>
    </cfRule>
  </conditionalFormatting>
  <conditionalFormatting sqref="AB2:AB72">
    <cfRule type="expression" dxfId="86" priority="14">
      <formula>$AB2&gt;=SHoch</formula>
    </cfRule>
    <cfRule type="expression" dxfId="85" priority="15">
      <formula>AND(AB2=SZiel,AC2=DZiel)</formula>
    </cfRule>
  </conditionalFormatting>
  <conditionalFormatting sqref="AH2:AH72">
    <cfRule type="expression" dxfId="84" priority="12">
      <formula>$AB2&gt;=SHoch</formula>
    </cfRule>
    <cfRule type="expression" dxfId="83" priority="13">
      <formula>AND(AH2=SZiel,AI2=DZiel)</formula>
    </cfRule>
  </conditionalFormatting>
  <conditionalFormatting sqref="AI2:AI72">
    <cfRule type="expression" dxfId="82" priority="10">
      <formula>$AB2&gt;=SHoch</formula>
    </cfRule>
    <cfRule type="expression" dxfId="81" priority="11">
      <formula>AND(AI2=SZiel,AJ2=DZiel)</formula>
    </cfRule>
  </conditionalFormatting>
  <conditionalFormatting sqref="AJ2:AJ72">
    <cfRule type="expression" dxfId="80" priority="8">
      <formula>$AB2&gt;=SHoch</formula>
    </cfRule>
    <cfRule type="expression" dxfId="79" priority="9">
      <formula>AND(AJ2=SZiel,AK2=DZiel)</formula>
    </cfRule>
  </conditionalFormatting>
  <conditionalFormatting sqref="J2">
    <cfRule type="cellIs" dxfId="78" priority="6" operator="equal">
      <formula>2</formula>
    </cfRule>
    <cfRule type="cellIs" dxfId="77" priority="7" operator="equal">
      <formula>2</formula>
    </cfRule>
  </conditionalFormatting>
  <conditionalFormatting sqref="J2">
    <cfRule type="cellIs" dxfId="76" priority="4" operator="equal">
      <formula>2</formula>
    </cfRule>
    <cfRule type="cellIs" dxfId="75" priority="5" operator="equal">
      <formula>2</formula>
    </cfRule>
  </conditionalFormatting>
  <conditionalFormatting sqref="AD2:AD72">
    <cfRule type="cellIs" dxfId="74" priority="3" operator="equal">
      <formula>3</formula>
    </cfRule>
  </conditionalFormatting>
  <dataValidations xWindow="514" yWindow="676" count="1">
    <dataValidation type="decimal" allowBlank="1" showInputMessage="1" showErrorMessage="1" errorTitle="BMI-Wert" error="Nur zulässige Werte eingeben!" promptTitle="BMI-Wert eingeben" prompt="Bitte BMI-Wert eingeben" sqref="R2:R72">
      <formula1>10</formula1>
      <formula2>50</formula2>
    </dataValidation>
  </dataValidations>
  <pageMargins left="0.23622047244094491" right="0.23622047244094491" top="0.74803149606299213" bottom="0.74803149606299213" header="0.31496062992125984" footer="0.31496062992125984"/>
  <pageSetup paperSize="9" scale="76" fitToHeight="0" orientation="landscape" r:id="rId1"/>
  <headerFooter differentFirst="1">
    <oddFooter>Seite &amp;S von &amp;A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514" yWindow="676" count="19">
        <x14:dataValidation type="list" allowBlank="1" showInputMessage="1" showErrorMessage="1" errorTitle="Arzt" error="Bitte nur Ärzte aus der Liste auswählen!" promptTitle="Arzt" prompt="Bitte wählen Sie den Arzt aus der Liste aus.">
          <x14:formula1>
            <xm:f>Nachschlagewerte!$A$4:$A$21</xm:f>
          </x14:formula1>
          <xm:sqref>E2:E72</xm:sqref>
        </x14:dataValidation>
        <x14:dataValidation type="list" errorStyle="warning" allowBlank="1" showInputMessage="1" showErrorMessage="1" errorTitle="Pflegestufe" error="Es können nur Werte aus der Liste ausgewählt werden: _x000a_1 oder 2 oder 3 oder 3+" promptTitle="Pflegestufen" prompt="Bitte Pflegestufe aus der Liste auswählen.">
          <x14:formula1>
            <xm:f>Nachschlagewerte!$C$4:$C$8</xm:f>
          </x14:formula1>
          <xm:sqref>D2:D72</xm:sqref>
        </x14:dataValidation>
        <x14:dataValidation type="list" allowBlank="1" showInputMessage="1" showErrorMessage="1" errorTitle="J oder N auswählen" promptTitle="Sturzgefährdung" prompt="1 (=leichtes Risiko)_x000a_2 (= mittleres Risiko)_x000a_3 (= hohes Risiko)">
          <x14:formula1>
            <xm:f>Nachschlagewerte!$N$27:$N$29</xm:f>
          </x14:formula1>
          <xm:sqref>I2:I72</xm:sqref>
        </x14:dataValidation>
        <x14:dataValidation type="list" allowBlank="1" showInputMessage="1" showErrorMessage="1" errorTitle="Dekubitus" error="Es ist nur eine Eingabe von 1 - 4 möglich." promptTitle="Dekubitus" prompt="Den Dekubitus Grad von 1 bis 4 angeben.">
          <x14:formula1>
            <xm:f>Nachschlagewerte!$E$15:$E$18</xm:f>
          </x14:formula1>
          <xm:sqref>J2:J72</xm:sqref>
        </x14:dataValidation>
        <x14:dataValidation type="list" allowBlank="1" showInputMessage="1" showErrorMessage="1" errorTitle="Eingabe überprüfen" error="Es ist nur die Eingabe eines &quot;x&quot; erlaubt." promptTitle="Sonstige Wunden" prompt="Bitte &quot;x&quot; auswählen">
          <x14:formula1>
            <xm:f>Nachschlagewerte!$H$15</xm:f>
          </x14:formula1>
          <xm:sqref>M2:M72</xm:sqref>
        </x14:dataValidation>
        <x14:dataValidation type="list" allowBlank="1" showInputMessage="1" showErrorMessage="1" promptTitle="Blasenkatheter" prompt="&quot;x&quot; auswählen">
          <x14:formula1>
            <xm:f>Nachschlagewerte!$H$15</xm:f>
          </x14:formula1>
          <xm:sqref>N2:N72</xm:sqref>
        </x14:dataValidation>
        <x14:dataValidation type="list" allowBlank="1" showInputMessage="1" showErrorMessage="1" errorTitle="PEG-Sonde" error="Es ist nur die Eingabe von &quot;1&quot; oder &quot;2&quot; zulässig." promptTitle="PEG-Sonde" prompt="1 (= ausschließliche Nahrungsaufnahme über PEG)_x000a_2 (= orale Nahrungsaufnahme + PEG-Versorgung)">
          <x14:formula1>
            <xm:f>Nachschlagewerte!$N$15:$N$16</xm:f>
          </x14:formula1>
          <xm:sqref>O2:O72</xm:sqref>
        </x14:dataValidation>
        <x14:dataValidation type="list" allowBlank="1" showInputMessage="1" showErrorMessage="1" errorTitle="J oder N auswählen" promptTitle="Pflegestufenprüfung" prompt="1 (=Antrag notwendig)_x000a_2 (=Info an Antagsteller erfolgt)_x000a_3 (=Antrag läuft)">
          <x14:formula1>
            <xm:f>Nachschlagewerte!$C$15:$C$17</xm:f>
          </x14:formula1>
          <xm:sqref>H2:H72</xm:sqref>
        </x14:dataValidation>
        <x14:dataValidation type="list" allowBlank="1" showInputMessage="1" showErrorMessage="1" promptTitle="Diabetes mellitus" prompt="1 (=Diabetiker)_x000a_2 (=insulinpflichtiger Diabetiker)">
          <x14:formula1>
            <xm:f>Nachschlagewerte!$N$4:$N$5</xm:f>
          </x14:formula1>
          <xm:sqref>AC2:AC72</xm:sqref>
        </x14:dataValidation>
        <x14:dataValidation type="list" allowBlank="1" showInputMessage="1" showErrorMessage="1" promptTitle="chronische Schmerzen" prompt="&quot;x&quot; auswählen">
          <x14:formula1>
            <xm:f>Nachschlagewerte!$H$15</xm:f>
          </x14:formula1>
          <xm:sqref>S2:S72</xm:sqref>
        </x14:dataValidation>
        <x14:dataValidation type="list" allowBlank="1" showInputMessage="1" showErrorMessage="1" promptTitle="Fixierung" prompt="1 (= auf Wunsch)_x000a_2 (= Beschluss Betreuungsgericht)_x000a_3 (=keine gerichtliche Anordnung erforderlich)">
          <x14:formula1>
            <xm:f>Nachschlagewerte!$C$27:$C$29</xm:f>
          </x14:formula1>
          <xm:sqref>T2:T72</xm:sqref>
        </x14:dataValidation>
        <x14:dataValidation type="list" allowBlank="1" showInputMessage="1" showErrorMessage="1" errorTitle="Eingabe überprüfen" error="Es ist nur die Eingabe eines &quot;x&quot; erlaubt." promptTitle="Kontraktur" prompt="Bitte &quot;x&quot; auswählen">
          <x14:formula1>
            <xm:f>Nachschlagewerte!$H$15</xm:f>
          </x14:formula1>
          <xm:sqref>W2:W72</xm:sqref>
        </x14:dataValidation>
        <x14:dataValidation type="list" allowBlank="1" showInputMessage="1" showErrorMessage="1" errorTitle="Eingabe überprüfen" error="Es ist nur die Eingabe eines &quot;x&quot; erlaubt." promptTitle="Vollständige Immobilität" prompt="Bitte &quot;x&quot; auswählen">
          <x14:formula1>
            <xm:f>Nachschlagewerte!$H$15</xm:f>
          </x14:formula1>
          <xm:sqref>X2:X72</xm:sqref>
        </x14:dataValidation>
        <x14:dataValidation type="list" allowBlank="1" showInputMessage="1" showErrorMessage="1" errorTitle="Eingabe überprüfen" error="Es ist nur die Eingabe eines &quot;x&quot; erlaubt." promptTitle="Kompressionswickel" prompt="Bitte &quot;x&quot; auswählen">
          <x14:formula1>
            <xm:f>Nachschlagewerte!$H$15</xm:f>
          </x14:formula1>
          <xm:sqref>Y2:Y72</xm:sqref>
        </x14:dataValidation>
        <x14:dataValidation type="list" allowBlank="1" showInputMessage="1" showErrorMessage="1" errorTitle="Eingabe überprüfen" error="Es ist nur die Eingabe eines &quot;x&quot; erlaubt." promptTitle="MRSA" prompt="Bitte &quot;x&quot; auswählen">
          <x14:formula1>
            <xm:f>Nachschlagewerte!$H$15</xm:f>
          </x14:formula1>
          <xm:sqref>AB2:AB72</xm:sqref>
        </x14:dataValidation>
        <x14:dataValidation type="list" allowBlank="1" showInputMessage="1" showErrorMessage="1" errorTitle="Eingabe überprüfen" error="Es ist nur die Eingabe eines &quot;x&quot; erlaubt." promptTitle="Eingewöhnung ausgewertet" prompt="Bitte &quot;x&quot; auswählen">
          <x14:formula1>
            <xm:f>Nachschlagewerte!$H$15</xm:f>
          </x14:formula1>
          <xm:sqref>AH2:AH72</xm:sqref>
        </x14:dataValidation>
        <x14:dataValidation type="list" allowBlank="1" showInputMessage="1" showErrorMessage="1" errorTitle="Eingabe überprüfen" error="Es ist nur die Eingabe eines &quot;x&quot; erlaubt." promptTitle="§ 87 b Betreuung" prompt="Bitte &quot;x&quot; auswählen">
          <x14:formula1>
            <xm:f>Nachschlagewerte!$H$15</xm:f>
          </x14:formula1>
          <xm:sqref>AI2:AI72</xm:sqref>
        </x14:dataValidation>
        <x14:dataValidation type="list" allowBlank="1" showInputMessage="1" showErrorMessage="1" errorTitle="Eingabe überprüfen" error="Es ist nur die Eingabe eines &quot;x&quot; erlaubt." promptTitle="Biografie" prompt="Bitte &quot;x&quot; auswählen">
          <x14:formula1>
            <xm:f>Nachschlagewerte!$H$15</xm:f>
          </x14:formula1>
          <xm:sqref>AJ2:AJ72</xm:sqref>
        </x14:dataValidation>
        <x14:dataValidation type="list" allowBlank="1" showInputMessage="1" showErrorMessage="1" promptTitle="Pflegevisite" prompt="1 ( =geplant)_x000a_2 (=durchgeführt)_x000a_3 (=gewünscht)">
          <x14:formula1>
            <xm:f>Nachschlagewerte!$N$20:$N$22</xm:f>
          </x14:formula1>
          <xm:sqref>AD2:AD72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B54"/>
  <sheetViews>
    <sheetView topLeftCell="A22" zoomScaleNormal="100" workbookViewId="0">
      <selection activeCell="B51" sqref="B51"/>
    </sheetView>
  </sheetViews>
  <sheetFormatPr baseColWidth="10" defaultRowHeight="18" x14ac:dyDescent="0.25"/>
  <cols>
    <col min="1" max="1" width="75.42578125" style="20" bestFit="1" customWidth="1"/>
    <col min="2" max="2" width="9.140625" customWidth="1"/>
    <col min="3" max="3" width="1.42578125" customWidth="1"/>
    <col min="4" max="4" width="68.28515625" customWidth="1"/>
  </cols>
  <sheetData>
    <row r="1" spans="1:2" ht="22.5" x14ac:dyDescent="0.25">
      <c r="A1" s="63" t="s">
        <v>172</v>
      </c>
    </row>
    <row r="2" spans="1:2" s="62" customFormat="1" ht="17.25" x14ac:dyDescent="0.25">
      <c r="A2" s="56" t="s">
        <v>133</v>
      </c>
      <c r="B2" s="46">
        <f>ROWS(BewRisiko[Zimmer])</f>
        <v>71</v>
      </c>
    </row>
    <row r="3" spans="1:2" s="62" customFormat="1" ht="17.25" x14ac:dyDescent="0.25">
      <c r="A3" s="58" t="s">
        <v>135</v>
      </c>
      <c r="B3" s="46">
        <f>COUNTBLANK(BewRisiko[Bewohner])</f>
        <v>2</v>
      </c>
    </row>
    <row r="4" spans="1:2" s="62" customFormat="1" ht="17.25" x14ac:dyDescent="0.25">
      <c r="A4" s="56" t="s">
        <v>134</v>
      </c>
      <c r="B4" s="46">
        <f>B2-B3</f>
        <v>69</v>
      </c>
    </row>
    <row r="5" spans="1:2" s="62" customFormat="1" ht="8.25" customHeight="1" x14ac:dyDescent="0.25">
      <c r="A5" s="57"/>
      <c r="B5" s="47"/>
    </row>
    <row r="6" spans="1:2" s="62" customFormat="1" ht="17.25" x14ac:dyDescent="0.25">
      <c r="A6" s="56" t="str">
        <f>CONCATENATE("Wohnbereich: ",Nachschlagewerte!E4)</f>
        <v>Wohnbereich: I.</v>
      </c>
      <c r="B6" s="46">
        <f>COUNTIF('Bewohner-Risiko'!B2:B72,Nachschlagewerte!E4)</f>
        <v>23</v>
      </c>
    </row>
    <row r="7" spans="1:2" s="62" customFormat="1" ht="17.25" x14ac:dyDescent="0.25">
      <c r="A7" s="56" t="str">
        <f>CONCATENATE("Wohnbereich: ",Nachschlagewerte!E5)</f>
        <v>Wohnbereich: II.</v>
      </c>
      <c r="B7" s="46">
        <f>COUNTIF('Bewohner-Risiko'!B3:B72,Nachschlagewerte!E5)</f>
        <v>27</v>
      </c>
    </row>
    <row r="8" spans="1:2" s="62" customFormat="1" ht="17.25" x14ac:dyDescent="0.25">
      <c r="A8" s="56" t="str">
        <f>CONCATENATE("Wohnbereich: ",Nachschlagewerte!E6)</f>
        <v>Wohnbereich: III.</v>
      </c>
      <c r="B8" s="46">
        <f>COUNTIF('Bewohner-Risiko'!B4:B72,Nachschlagewerte!E6)</f>
        <v>21</v>
      </c>
    </row>
    <row r="9" spans="1:2" s="62" customFormat="1" ht="8.25" customHeight="1" x14ac:dyDescent="0.25">
      <c r="A9" s="59" t="s">
        <v>87</v>
      </c>
      <c r="B9" s="48"/>
    </row>
    <row r="10" spans="1:2" s="62" customFormat="1" ht="17.25" x14ac:dyDescent="0.25">
      <c r="A10" s="56" t="s">
        <v>113</v>
      </c>
      <c r="B10" s="46">
        <f>COUNTIF(BewRisiko[Pflege-
stufe],PS_0)</f>
        <v>2</v>
      </c>
    </row>
    <row r="11" spans="1:2" s="62" customFormat="1" ht="17.25" x14ac:dyDescent="0.25">
      <c r="A11" s="56" t="s">
        <v>109</v>
      </c>
      <c r="B11" s="46">
        <f>COUNTIF(BewRisiko[Pflege-
stufe],PS_1)</f>
        <v>24</v>
      </c>
    </row>
    <row r="12" spans="1:2" s="62" customFormat="1" ht="17.25" x14ac:dyDescent="0.25">
      <c r="A12" s="56" t="s">
        <v>110</v>
      </c>
      <c r="B12" s="46">
        <f>COUNTIF(BewRisiko[Pflege-
stufe],PS_2)</f>
        <v>24</v>
      </c>
    </row>
    <row r="13" spans="1:2" s="62" customFormat="1" ht="17.25" x14ac:dyDescent="0.25">
      <c r="A13" s="56" t="s">
        <v>111</v>
      </c>
      <c r="B13" s="46">
        <f>COUNTIF(BewRisiko[Pflege-
stufe],PS_3)</f>
        <v>12</v>
      </c>
    </row>
    <row r="14" spans="1:2" s="62" customFormat="1" ht="17.25" x14ac:dyDescent="0.25">
      <c r="A14" s="56" t="s">
        <v>112</v>
      </c>
      <c r="B14" s="46">
        <f>COUNTIF(BewRisiko[Pflege-
stufe],PS_3H)</f>
        <v>7</v>
      </c>
    </row>
    <row r="15" spans="1:2" s="62" customFormat="1" ht="8.25" customHeight="1" x14ac:dyDescent="0.2">
      <c r="A15" s="60" t="s">
        <v>1</v>
      </c>
      <c r="B15" s="48"/>
    </row>
    <row r="16" spans="1:2" s="62" customFormat="1" ht="17.25" x14ac:dyDescent="0.25">
      <c r="A16" s="56" t="s">
        <v>168</v>
      </c>
      <c r="B16" s="46">
        <f>COUNTIF(BewRisiko[Pflegestufenprüfung],1)</f>
        <v>7</v>
      </c>
    </row>
    <row r="17" spans="1:2" s="62" customFormat="1" ht="17.25" x14ac:dyDescent="0.25">
      <c r="A17" s="56" t="s">
        <v>169</v>
      </c>
      <c r="B17" s="46">
        <f>COUNTIF(BewRisiko[Pflegestufenprüfung],2)</f>
        <v>3</v>
      </c>
    </row>
    <row r="18" spans="1:2" s="62" customFormat="1" ht="17.25" x14ac:dyDescent="0.25">
      <c r="A18" s="56" t="s">
        <v>170</v>
      </c>
      <c r="B18" s="46">
        <f>COUNTIF(BewRisiko[Pflegestufenprüfung],3)</f>
        <v>4</v>
      </c>
    </row>
    <row r="19" spans="1:2" s="62" customFormat="1" ht="17.25" x14ac:dyDescent="0.25">
      <c r="A19" s="80" t="s">
        <v>200</v>
      </c>
      <c r="B19" s="46">
        <f>B18+B17+Höher_Stufung</f>
        <v>14</v>
      </c>
    </row>
    <row r="20" spans="1:2" s="62" customFormat="1" ht="17.25" x14ac:dyDescent="0.25">
      <c r="A20" s="56"/>
      <c r="B20" s="46"/>
    </row>
    <row r="21" spans="1:2" s="62" customFormat="1" ht="17.25" x14ac:dyDescent="0.25">
      <c r="A21" s="56" t="s">
        <v>197</v>
      </c>
      <c r="B21" s="46">
        <f>COUNTIF(BewRisiko[Sturzgefährdung],"1")</f>
        <v>58</v>
      </c>
    </row>
    <row r="22" spans="1:2" s="62" customFormat="1" ht="17.25" x14ac:dyDescent="0.25">
      <c r="A22" s="56" t="s">
        <v>198</v>
      </c>
      <c r="B22" s="46">
        <f>COUNTIF(BewRisiko[Sturzgefährdung],"2")</f>
        <v>2</v>
      </c>
    </row>
    <row r="23" spans="1:2" s="62" customFormat="1" ht="17.25" x14ac:dyDescent="0.25">
      <c r="A23" s="56" t="s">
        <v>199</v>
      </c>
      <c r="B23" s="46">
        <f>COUNTIF(BewRisiko[Sturzgefährdung],"3")</f>
        <v>4</v>
      </c>
    </row>
    <row r="24" spans="1:2" s="62" customFormat="1" ht="8.25" customHeight="1" x14ac:dyDescent="0.25">
      <c r="A24" s="59" t="s">
        <v>81</v>
      </c>
      <c r="B24" s="48"/>
    </row>
    <row r="25" spans="1:2" s="62" customFormat="1" ht="17.25" x14ac:dyDescent="0.25">
      <c r="A25" s="61" t="s">
        <v>161</v>
      </c>
      <c r="B25" s="46">
        <f>COUNTIF(BewRisiko[Dekubitusgrad],1)</f>
        <v>4</v>
      </c>
    </row>
    <row r="26" spans="1:2" s="62" customFormat="1" ht="17.25" x14ac:dyDescent="0.25">
      <c r="A26" s="61" t="s">
        <v>162</v>
      </c>
      <c r="B26" s="46">
        <f>COUNTIF(BewRisiko[Dekubitusgrad],2)</f>
        <v>1</v>
      </c>
    </row>
    <row r="27" spans="1:2" s="62" customFormat="1" ht="17.25" x14ac:dyDescent="0.25">
      <c r="A27" s="61" t="s">
        <v>163</v>
      </c>
      <c r="B27" s="46">
        <f>COUNTIF(BewRisiko[Dekubitusgrad],3)</f>
        <v>2</v>
      </c>
    </row>
    <row r="28" spans="1:2" s="62" customFormat="1" ht="17.25" x14ac:dyDescent="0.25">
      <c r="A28" s="61" t="s">
        <v>164</v>
      </c>
      <c r="B28" s="46">
        <f>COUNTIF(BewRisiko[Dekubitusgrad],4)</f>
        <v>0</v>
      </c>
    </row>
    <row r="29" spans="1:2" s="62" customFormat="1" ht="17.25" x14ac:dyDescent="0.25">
      <c r="A29" s="81" t="s">
        <v>165</v>
      </c>
      <c r="B29" s="46">
        <f>SUM(B25:B28)</f>
        <v>7</v>
      </c>
    </row>
    <row r="30" spans="1:2" s="62" customFormat="1" ht="8.25" customHeight="1" x14ac:dyDescent="0.25">
      <c r="A30" s="59" t="s">
        <v>81</v>
      </c>
      <c r="B30" s="48"/>
    </row>
    <row r="31" spans="1:2" s="62" customFormat="1" ht="17.25" x14ac:dyDescent="0.25">
      <c r="A31" s="56" t="s">
        <v>90</v>
      </c>
      <c r="B31" s="46">
        <f>COUNTIF(BewRisiko[sonstige Wunden],"x")</f>
        <v>6</v>
      </c>
    </row>
    <row r="32" spans="1:2" s="62" customFormat="1" ht="17.25" x14ac:dyDescent="0.25">
      <c r="A32" s="61" t="s">
        <v>91</v>
      </c>
      <c r="B32" s="46">
        <f>COUNTIF(BewRisiko[Blasenkatheter],"x")</f>
        <v>5</v>
      </c>
    </row>
    <row r="33" spans="1:2" s="62" customFormat="1" ht="8.25" customHeight="1" x14ac:dyDescent="0.25">
      <c r="A33" s="59" t="s">
        <v>85</v>
      </c>
      <c r="B33" s="48"/>
    </row>
    <row r="34" spans="1:2" s="62" customFormat="1" ht="17.25" x14ac:dyDescent="0.25">
      <c r="A34" s="61" t="s">
        <v>166</v>
      </c>
      <c r="B34" s="46">
        <f>COUNTIF(BewRisiko[PEG - Sonde],1)</f>
        <v>1</v>
      </c>
    </row>
    <row r="35" spans="1:2" s="62" customFormat="1" ht="17.25" x14ac:dyDescent="0.25">
      <c r="A35" s="56" t="s">
        <v>167</v>
      </c>
      <c r="B35" s="46">
        <f>COUNTIF(BewRisiko[PEG - Sonde],2)</f>
        <v>5</v>
      </c>
    </row>
    <row r="36" spans="1:2" s="62" customFormat="1" ht="17.25" x14ac:dyDescent="0.25">
      <c r="A36" s="80" t="s">
        <v>143</v>
      </c>
      <c r="B36" s="46">
        <f>B35+B34</f>
        <v>6</v>
      </c>
    </row>
    <row r="37" spans="1:2" s="62" customFormat="1" ht="8.25" customHeight="1" x14ac:dyDescent="0.25">
      <c r="A37" s="59" t="s">
        <v>85</v>
      </c>
      <c r="B37" s="48"/>
    </row>
    <row r="38" spans="1:2" s="62" customFormat="1" ht="17.25" x14ac:dyDescent="0.25">
      <c r="A38" s="56" t="s">
        <v>146</v>
      </c>
      <c r="B38" s="46">
        <f>COUNTIF(BewRisiko[kritischer BMI Werte],"&gt;0")</f>
        <v>8</v>
      </c>
    </row>
    <row r="39" spans="1:2" s="62" customFormat="1" ht="17.25" x14ac:dyDescent="0.25">
      <c r="A39" s="61" t="s">
        <v>147</v>
      </c>
      <c r="B39" s="46">
        <f>COUNTIF(BewRisiko[Chronische Schmerzen],"x")</f>
        <v>14</v>
      </c>
    </row>
    <row r="40" spans="1:2" s="62" customFormat="1" ht="17.25" x14ac:dyDescent="0.25">
      <c r="A40" s="56" t="s">
        <v>93</v>
      </c>
      <c r="B40" s="46">
        <f>COUNTIF(BewRisiko[Fixierung],"&gt;0")</f>
        <v>4</v>
      </c>
    </row>
    <row r="41" spans="1:2" s="62" customFormat="1" ht="8.25" customHeight="1" x14ac:dyDescent="0.25">
      <c r="A41" s="59" t="s">
        <v>87</v>
      </c>
      <c r="B41" s="48"/>
    </row>
    <row r="42" spans="1:2" s="62" customFormat="1" ht="17.25" x14ac:dyDescent="0.25">
      <c r="A42" s="56" t="s">
        <v>94</v>
      </c>
      <c r="B42" s="46">
        <f>COUNTIF(BewRisiko[Kontraktur],"x")</f>
        <v>10</v>
      </c>
    </row>
    <row r="43" spans="1:2" s="62" customFormat="1" ht="17.25" x14ac:dyDescent="0.25">
      <c r="A43" s="56" t="s">
        <v>148</v>
      </c>
      <c r="B43" s="46">
        <f>COUNTIF(BewRisiko[Vollständige Immobilität],"x")</f>
        <v>3</v>
      </c>
    </row>
    <row r="44" spans="1:2" s="62" customFormat="1" ht="17.25" x14ac:dyDescent="0.25">
      <c r="A44" s="61" t="s">
        <v>95</v>
      </c>
      <c r="B44" s="46">
        <f>COUNTIF(BewRisiko[Kompressionswickel],"x")</f>
        <v>7</v>
      </c>
    </row>
    <row r="45" spans="1:2" s="62" customFormat="1" ht="8.25" customHeight="1" x14ac:dyDescent="0.25">
      <c r="A45" s="59" t="s">
        <v>83</v>
      </c>
      <c r="B45" s="48"/>
    </row>
    <row r="46" spans="1:2" s="62" customFormat="1" ht="17.25" x14ac:dyDescent="0.25">
      <c r="A46" s="56" t="s">
        <v>96</v>
      </c>
      <c r="B46" s="46">
        <f>COUNTIF(BewRisiko[MRSA],"x")</f>
        <v>5</v>
      </c>
    </row>
    <row r="47" spans="1:2" s="62" customFormat="1" ht="8.25" customHeight="1" x14ac:dyDescent="0.25">
      <c r="A47" s="59" t="s">
        <v>4</v>
      </c>
      <c r="B47" s="49"/>
    </row>
    <row r="48" spans="1:2" s="62" customFormat="1" ht="17.25" x14ac:dyDescent="0.25">
      <c r="A48" s="56" t="s">
        <v>156</v>
      </c>
      <c r="B48" s="46">
        <f>COUNTIF(BewRisiko[Diabetes mellitus],1)</f>
        <v>8</v>
      </c>
    </row>
    <row r="49" spans="1:2" s="62" customFormat="1" ht="17.25" x14ac:dyDescent="0.25">
      <c r="A49" s="56" t="s">
        <v>154</v>
      </c>
      <c r="B49" s="46">
        <f>COUNTIF(BewRisiko[Diabetes mellitus],2)</f>
        <v>10</v>
      </c>
    </row>
    <row r="50" spans="1:2" s="62" customFormat="1" ht="17.25" x14ac:dyDescent="0.25">
      <c r="A50" s="83" t="s">
        <v>201</v>
      </c>
      <c r="B50" s="82">
        <f>B49+B48</f>
        <v>18</v>
      </c>
    </row>
    <row r="51" spans="1:2" s="62" customFormat="1" ht="8.25" customHeight="1" x14ac:dyDescent="0.25">
      <c r="A51" s="59" t="s">
        <v>4</v>
      </c>
      <c r="B51" s="49"/>
    </row>
    <row r="52" spans="1:2" s="62" customFormat="1" ht="17.25" x14ac:dyDescent="0.25">
      <c r="A52" s="56" t="s">
        <v>89</v>
      </c>
      <c r="B52" s="46">
        <f>COUNTIF(BewRisiko[Eingewöhnung ausgewertet],"x")</f>
        <v>66</v>
      </c>
    </row>
    <row r="53" spans="1:2" s="62" customFormat="1" ht="17.25" x14ac:dyDescent="0.25">
      <c r="A53" s="56" t="s">
        <v>98</v>
      </c>
      <c r="B53" s="46">
        <f>COUNTIF(BewRisiko[§ 87 b Betreuung],"x")</f>
        <v>16</v>
      </c>
    </row>
    <row r="54" spans="1:2" s="62" customFormat="1" ht="17.25" x14ac:dyDescent="0.25">
      <c r="A54" s="61" t="s">
        <v>99</v>
      </c>
      <c r="B54" s="46">
        <f>COUNTIF(BewRisiko[[Biografie ]],"x")</f>
        <v>65</v>
      </c>
    </row>
  </sheetData>
  <conditionalFormatting sqref="B16 B25:B27 B31 B38">
    <cfRule type="expression" dxfId="73" priority="97">
      <formula>#REF!&gt;=SHoch</formula>
    </cfRule>
    <cfRule type="expression" dxfId="72" priority="98">
      <formula>AND(B16=SZiel,#REF!=DZiel)</formula>
    </cfRule>
  </conditionalFormatting>
  <conditionalFormatting sqref="B4">
    <cfRule type="expression" dxfId="71" priority="107">
      <formula>#REF!&gt;=DHoch</formula>
    </cfRule>
    <cfRule type="expression" dxfId="70" priority="108">
      <formula>AND(A4=SZiel,B4=DZiel)</formula>
    </cfRule>
  </conditionalFormatting>
  <conditionalFormatting sqref="B10:B14">
    <cfRule type="expression" dxfId="69" priority="66">
      <formula>#REF!&gt;=DHoch</formula>
    </cfRule>
    <cfRule type="expression" dxfId="68" priority="67">
      <formula>AND(A10=SZiel,B10=DZiel)</formula>
    </cfRule>
  </conditionalFormatting>
  <conditionalFormatting sqref="B6:B8">
    <cfRule type="expression" dxfId="67" priority="48">
      <formula>#REF!&gt;=DHoch</formula>
    </cfRule>
    <cfRule type="expression" dxfId="66" priority="49">
      <formula>AND(A6=SZiel,B6=DZiel)</formula>
    </cfRule>
  </conditionalFormatting>
  <conditionalFormatting sqref="B2:B3">
    <cfRule type="expression" dxfId="65" priority="44">
      <formula>#REF!&gt;=DHoch</formula>
    </cfRule>
    <cfRule type="expression" dxfId="64" priority="45">
      <formula>AND(A2=SZiel,B2=DZiel)</formula>
    </cfRule>
  </conditionalFormatting>
  <conditionalFormatting sqref="B17">
    <cfRule type="expression" dxfId="63" priority="40">
      <formula>#REF!&gt;=SHoch</formula>
    </cfRule>
    <cfRule type="expression" dxfId="62" priority="41">
      <formula>AND(B17=SZiel,#REF!=DZiel)</formula>
    </cfRule>
  </conditionalFormatting>
  <conditionalFormatting sqref="B40">
    <cfRule type="expression" dxfId="61" priority="28">
      <formula>#REF!&gt;=SHoch</formula>
    </cfRule>
    <cfRule type="expression" dxfId="60" priority="29">
      <formula>AND(B40=SZiel,#REF!=DZiel)</formula>
    </cfRule>
  </conditionalFormatting>
  <conditionalFormatting sqref="B18:B22">
    <cfRule type="expression" dxfId="59" priority="38">
      <formula>#REF!&gt;=SHoch</formula>
    </cfRule>
    <cfRule type="expression" dxfId="58" priority="39">
      <formula>AND(B18=SZiel,#REF!=DZiel)</formula>
    </cfRule>
  </conditionalFormatting>
  <conditionalFormatting sqref="B28">
    <cfRule type="expression" dxfId="57" priority="36">
      <formula>#REF!&gt;=SHoch</formula>
    </cfRule>
    <cfRule type="expression" dxfId="56" priority="37">
      <formula>AND(B28=SZiel,#REF!=DZiel)</formula>
    </cfRule>
  </conditionalFormatting>
  <conditionalFormatting sqref="B29">
    <cfRule type="expression" dxfId="55" priority="34">
      <formula>#REF!&gt;=SHoch</formula>
    </cfRule>
    <cfRule type="expression" dxfId="54" priority="35">
      <formula>AND(B29=SZiel,#REF!=DZiel)</formula>
    </cfRule>
  </conditionalFormatting>
  <conditionalFormatting sqref="B32">
    <cfRule type="expression" dxfId="53" priority="32">
      <formula>#REF!&gt;=SHoch</formula>
    </cfRule>
    <cfRule type="expression" dxfId="52" priority="33">
      <formula>AND(B32=SZiel,#REF!=DZiel)</formula>
    </cfRule>
  </conditionalFormatting>
  <conditionalFormatting sqref="B39">
    <cfRule type="expression" dxfId="51" priority="30">
      <formula>#REF!&gt;=SHoch</formula>
    </cfRule>
    <cfRule type="expression" dxfId="50" priority="31">
      <formula>AND(B39=SZiel,#REF!=DZiel)</formula>
    </cfRule>
  </conditionalFormatting>
  <conditionalFormatting sqref="B46">
    <cfRule type="expression" dxfId="49" priority="14">
      <formula>#REF!&gt;=SHoch</formula>
    </cfRule>
    <cfRule type="expression" dxfId="48" priority="15">
      <formula>AND(B46=SZiel,#REF!=DZiel)</formula>
    </cfRule>
  </conditionalFormatting>
  <conditionalFormatting sqref="B34">
    <cfRule type="expression" dxfId="47" priority="24">
      <formula>#REF!&gt;=SHoch</formula>
    </cfRule>
    <cfRule type="expression" dxfId="46" priority="25">
      <formula>AND(B34=SZiel,#REF!=DZiel)</formula>
    </cfRule>
  </conditionalFormatting>
  <conditionalFormatting sqref="B36">
    <cfRule type="expression" dxfId="45" priority="22">
      <formula>#REF!&gt;=SHoch</formula>
    </cfRule>
    <cfRule type="expression" dxfId="44" priority="23">
      <formula>AND(B36=SZiel,#REF!=DZiel)</formula>
    </cfRule>
  </conditionalFormatting>
  <conditionalFormatting sqref="B42">
    <cfRule type="expression" dxfId="43" priority="20">
      <formula>#REF!&gt;=SHoch</formula>
    </cfRule>
    <cfRule type="expression" dxfId="42" priority="21">
      <formula>AND(B42=SZiel,#REF!=DZiel)</formula>
    </cfRule>
  </conditionalFormatting>
  <conditionalFormatting sqref="B43">
    <cfRule type="expression" dxfId="41" priority="18">
      <formula>#REF!&gt;=SHoch</formula>
    </cfRule>
    <cfRule type="expression" dxfId="40" priority="19">
      <formula>AND(B43=SZiel,#REF!=DZiel)</formula>
    </cfRule>
  </conditionalFormatting>
  <conditionalFormatting sqref="B44">
    <cfRule type="expression" dxfId="39" priority="16">
      <formula>#REF!&gt;=SHoch</formula>
    </cfRule>
    <cfRule type="expression" dxfId="38" priority="17">
      <formula>AND(B44=SZiel,#REF!=DZiel)</formula>
    </cfRule>
  </conditionalFormatting>
  <conditionalFormatting sqref="B23">
    <cfRule type="expression" dxfId="37" priority="12">
      <formula>#REF!&gt;=SHoch</formula>
    </cfRule>
    <cfRule type="expression" dxfId="36" priority="13">
      <formula>AND(B23=SZiel,#REF!=DZiel)</formula>
    </cfRule>
  </conditionalFormatting>
  <conditionalFormatting sqref="B49:B50">
    <cfRule type="expression" dxfId="35" priority="6">
      <formula>#REF!&gt;=SHoch</formula>
    </cfRule>
    <cfRule type="expression" dxfId="34" priority="7">
      <formula>AND(B49=SZiel,#REF!=DZiel)</formula>
    </cfRule>
  </conditionalFormatting>
  <conditionalFormatting sqref="B52:B54">
    <cfRule type="expression" dxfId="33" priority="3">
      <formula>#REF!&gt;=SHoch</formula>
    </cfRule>
    <cfRule type="expression" dxfId="32" priority="4">
      <formula>AND(B52=SZiel,#REF!=DZiel)</formula>
    </cfRule>
  </conditionalFormatting>
  <conditionalFormatting sqref="B48">
    <cfRule type="expression" dxfId="31" priority="8">
      <formula>#REF!&gt;=SHoch</formula>
    </cfRule>
    <cfRule type="expression" dxfId="30" priority="9">
      <formula>AND(B48=SZiel,#REF!=DZiel)</formula>
    </cfRule>
  </conditionalFormatting>
  <conditionalFormatting sqref="B35">
    <cfRule type="expression" dxfId="29" priority="1">
      <formula>#REF!&gt;=SHoch</formula>
    </cfRule>
    <cfRule type="expression" dxfId="28" priority="2">
      <formula>AND(B35=SZiel,#REF!=DZiel)</formula>
    </cfRule>
  </conditionalFormatting>
  <pageMargins left="0.70866141732283472" right="0.70866141732283472" top="0.3937007874015748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20"/>
  <sheetViews>
    <sheetView zoomScaleNormal="100" workbookViewId="0">
      <selection activeCell="D23" sqref="D23"/>
    </sheetView>
  </sheetViews>
  <sheetFormatPr baseColWidth="10" defaultRowHeight="18" x14ac:dyDescent="0.25"/>
  <cols>
    <col min="1" max="1" width="35" style="20" customWidth="1"/>
    <col min="2" max="2" width="9.140625" customWidth="1"/>
    <col min="3" max="3" width="1.42578125" customWidth="1"/>
    <col min="4" max="4" width="68.28515625" customWidth="1"/>
  </cols>
  <sheetData>
    <row r="1" spans="1:2" ht="22.5" x14ac:dyDescent="0.25">
      <c r="A1" s="63" t="s">
        <v>172</v>
      </c>
    </row>
    <row r="2" spans="1:2" s="62" customFormat="1" ht="17.25" x14ac:dyDescent="0.25">
      <c r="A2" s="56" t="s">
        <v>197</v>
      </c>
      <c r="B2" s="46">
        <f>COUNTIF(BewRisiko[Sturzgefährdung],"1")</f>
        <v>58</v>
      </c>
    </row>
    <row r="3" spans="1:2" s="62" customFormat="1" ht="17.25" x14ac:dyDescent="0.25">
      <c r="A3" s="56" t="s">
        <v>198</v>
      </c>
      <c r="B3" s="46">
        <f>COUNTIF(BewRisiko[Sturzgefährdung],"2")</f>
        <v>2</v>
      </c>
    </row>
    <row r="4" spans="1:2" s="62" customFormat="1" ht="17.25" x14ac:dyDescent="0.25">
      <c r="A4" s="56" t="s">
        <v>199</v>
      </c>
      <c r="B4" s="46">
        <f>COUNTIF(BewRisiko[Sturzgefährdung],"3")</f>
        <v>4</v>
      </c>
    </row>
    <row r="5" spans="1:2" s="62" customFormat="1" ht="17.25" x14ac:dyDescent="0.25">
      <c r="A5" s="61" t="s">
        <v>161</v>
      </c>
      <c r="B5" s="46">
        <f>COUNTIF(BewRisiko[Dekubitusgrad],1)</f>
        <v>4</v>
      </c>
    </row>
    <row r="6" spans="1:2" s="62" customFormat="1" ht="17.25" x14ac:dyDescent="0.25">
      <c r="A6" s="61" t="s">
        <v>162</v>
      </c>
      <c r="B6" s="46">
        <f>COUNTIF(BewRisiko[Dekubitusgrad],2)</f>
        <v>1</v>
      </c>
    </row>
    <row r="7" spans="1:2" s="62" customFormat="1" ht="17.25" x14ac:dyDescent="0.25">
      <c r="A7" s="61" t="s">
        <v>163</v>
      </c>
      <c r="B7" s="46">
        <f>COUNTIF(BewRisiko[Dekubitusgrad],3)</f>
        <v>2</v>
      </c>
    </row>
    <row r="8" spans="1:2" s="62" customFormat="1" ht="17.25" x14ac:dyDescent="0.25">
      <c r="A8" s="61" t="s">
        <v>164</v>
      </c>
      <c r="B8" s="46">
        <f>COUNTIF(BewRisiko[Dekubitusgrad],4)</f>
        <v>0</v>
      </c>
    </row>
    <row r="9" spans="1:2" s="62" customFormat="1" ht="17.25" x14ac:dyDescent="0.25">
      <c r="A9" s="56" t="s">
        <v>90</v>
      </c>
      <c r="B9" s="46">
        <f>COUNTIF(BewRisiko[sonstige Wunden],"x")</f>
        <v>6</v>
      </c>
    </row>
    <row r="10" spans="1:2" s="62" customFormat="1" ht="17.25" x14ac:dyDescent="0.25">
      <c r="A10" s="61" t="s">
        <v>91</v>
      </c>
      <c r="B10" s="46">
        <f>COUNTIF(BewRisiko[Blasenkatheter],"x")</f>
        <v>5</v>
      </c>
    </row>
    <row r="11" spans="1:2" s="62" customFormat="1" ht="17.25" x14ac:dyDescent="0.25">
      <c r="A11" s="56" t="s">
        <v>143</v>
      </c>
      <c r="B11" s="46">
        <f>Ergebnis!B34+Ergebnis!B35</f>
        <v>6</v>
      </c>
    </row>
    <row r="12" spans="1:2" s="62" customFormat="1" ht="17.25" x14ac:dyDescent="0.25">
      <c r="A12" s="56" t="s">
        <v>146</v>
      </c>
      <c r="B12" s="46">
        <f>COUNTIF(BewRisiko[kritischer BMI Werte],"&gt;0")</f>
        <v>8</v>
      </c>
    </row>
    <row r="13" spans="1:2" s="62" customFormat="1" ht="17.25" x14ac:dyDescent="0.25">
      <c r="A13" s="61" t="s">
        <v>147</v>
      </c>
      <c r="B13" s="46">
        <f>COUNTIF(BewRisiko[Chronische Schmerzen],"x")</f>
        <v>14</v>
      </c>
    </row>
    <row r="14" spans="1:2" s="62" customFormat="1" ht="17.25" x14ac:dyDescent="0.25">
      <c r="A14" s="56" t="s">
        <v>93</v>
      </c>
      <c r="B14" s="46">
        <f>COUNTIF(BewRisiko[Fixierung],"&gt;0")</f>
        <v>4</v>
      </c>
    </row>
    <row r="15" spans="1:2" s="62" customFormat="1" ht="17.25" x14ac:dyDescent="0.25">
      <c r="A15" s="56" t="s">
        <v>94</v>
      </c>
      <c r="B15" s="46">
        <f>COUNTIF(BewRisiko[Kontraktur],"x")</f>
        <v>10</v>
      </c>
    </row>
    <row r="16" spans="1:2" s="62" customFormat="1" ht="17.25" x14ac:dyDescent="0.25">
      <c r="A16" s="56" t="s">
        <v>148</v>
      </c>
      <c r="B16" s="46">
        <f>COUNTIF(BewRisiko[Vollständige Immobilität],"x")</f>
        <v>3</v>
      </c>
    </row>
    <row r="17" spans="1:2" s="62" customFormat="1" ht="17.25" x14ac:dyDescent="0.25">
      <c r="A17" s="61" t="s">
        <v>95</v>
      </c>
      <c r="B17" s="46">
        <f>COUNTIF(BewRisiko[Kompressionswickel],"x")</f>
        <v>7</v>
      </c>
    </row>
    <row r="18" spans="1:2" s="62" customFormat="1" ht="17.25" x14ac:dyDescent="0.25">
      <c r="A18" s="56" t="s">
        <v>96</v>
      </c>
      <c r="B18" s="46">
        <f>COUNTIF(BewRisiko[MRSA],"x")</f>
        <v>5</v>
      </c>
    </row>
    <row r="19" spans="1:2" s="62" customFormat="1" ht="17.25" x14ac:dyDescent="0.25">
      <c r="A19" s="56" t="s">
        <v>156</v>
      </c>
      <c r="B19" s="46">
        <f>COUNTIF(BewRisiko[Diabetes mellitus],1)</f>
        <v>8</v>
      </c>
    </row>
    <row r="20" spans="1:2" s="62" customFormat="1" ht="17.25" x14ac:dyDescent="0.25">
      <c r="A20" s="56" t="s">
        <v>154</v>
      </c>
      <c r="B20" s="46">
        <f>COUNTIF(BewRisiko[Diabetes mellitus],2)</f>
        <v>10</v>
      </c>
    </row>
  </sheetData>
  <conditionalFormatting sqref="B5:B7 B9 B12">
    <cfRule type="expression" dxfId="27" priority="43">
      <formula>#REF!&gt;=SHoch</formula>
    </cfRule>
    <cfRule type="expression" dxfId="26" priority="44">
      <formula>AND(B5=SZiel,#REF!=DZiel)</formula>
    </cfRule>
  </conditionalFormatting>
  <conditionalFormatting sqref="B2:B3">
    <cfRule type="expression" dxfId="25" priority="35">
      <formula>#REF!&gt;=SHoch</formula>
    </cfRule>
    <cfRule type="expression" dxfId="24" priority="36">
      <formula>AND(B2=SZiel,#REF!=DZiel)</formula>
    </cfRule>
  </conditionalFormatting>
  <conditionalFormatting sqref="B14">
    <cfRule type="expression" dxfId="23" priority="23">
      <formula>#REF!&gt;=SHoch</formula>
    </cfRule>
    <cfRule type="expression" dxfId="22" priority="24">
      <formula>AND(B14=SZiel,#REF!=DZiel)</formula>
    </cfRule>
  </conditionalFormatting>
  <conditionalFormatting sqref="B8">
    <cfRule type="expression" dxfId="21" priority="31">
      <formula>#REF!&gt;=SHoch</formula>
    </cfRule>
    <cfRule type="expression" dxfId="20" priority="32">
      <formula>AND(B8=SZiel,#REF!=DZiel)</formula>
    </cfRule>
  </conditionalFormatting>
  <conditionalFormatting sqref="B10">
    <cfRule type="expression" dxfId="19" priority="27">
      <formula>#REF!&gt;=SHoch</formula>
    </cfRule>
    <cfRule type="expression" dxfId="18" priority="28">
      <formula>AND(B10=SZiel,#REF!=DZiel)</formula>
    </cfRule>
  </conditionalFormatting>
  <conditionalFormatting sqref="B13">
    <cfRule type="expression" dxfId="17" priority="25">
      <formula>#REF!&gt;=SHoch</formula>
    </cfRule>
    <cfRule type="expression" dxfId="16" priority="26">
      <formula>AND(B13=SZiel,#REF!=DZiel)</formula>
    </cfRule>
  </conditionalFormatting>
  <conditionalFormatting sqref="B18">
    <cfRule type="expression" dxfId="15" priority="11">
      <formula>#REF!&gt;=SHoch</formula>
    </cfRule>
    <cfRule type="expression" dxfId="14" priority="12">
      <formula>AND(B18=SZiel,#REF!=DZiel)</formula>
    </cfRule>
  </conditionalFormatting>
  <conditionalFormatting sqref="B11">
    <cfRule type="expression" dxfId="13" priority="19">
      <formula>#REF!&gt;=SHoch</formula>
    </cfRule>
    <cfRule type="expression" dxfId="12" priority="20">
      <formula>AND(B11=SZiel,#REF!=DZiel)</formula>
    </cfRule>
  </conditionalFormatting>
  <conditionalFormatting sqref="B15">
    <cfRule type="expression" dxfId="11" priority="17">
      <formula>#REF!&gt;=SHoch</formula>
    </cfRule>
    <cfRule type="expression" dxfId="10" priority="18">
      <formula>AND(B15=SZiel,#REF!=DZiel)</formula>
    </cfRule>
  </conditionalFormatting>
  <conditionalFormatting sqref="B16">
    <cfRule type="expression" dxfId="9" priority="15">
      <formula>#REF!&gt;=SHoch</formula>
    </cfRule>
    <cfRule type="expression" dxfId="8" priority="16">
      <formula>AND(B16=SZiel,#REF!=DZiel)</formula>
    </cfRule>
  </conditionalFormatting>
  <conditionalFormatting sqref="B17">
    <cfRule type="expression" dxfId="7" priority="13">
      <formula>#REF!&gt;=SHoch</formula>
    </cfRule>
    <cfRule type="expression" dxfId="6" priority="14">
      <formula>AND(B17=SZiel,#REF!=DZiel)</formula>
    </cfRule>
  </conditionalFormatting>
  <conditionalFormatting sqref="B4">
    <cfRule type="expression" dxfId="5" priority="9">
      <formula>#REF!&gt;=SHoch</formula>
    </cfRule>
    <cfRule type="expression" dxfId="4" priority="10">
      <formula>AND(B4=SZiel,#REF!=DZiel)</formula>
    </cfRule>
  </conditionalFormatting>
  <conditionalFormatting sqref="B20">
    <cfRule type="expression" dxfId="3" priority="5">
      <formula>#REF!&gt;=SHoch</formula>
    </cfRule>
    <cfRule type="expression" dxfId="2" priority="6">
      <formula>AND(B20=SZiel,#REF!=DZiel)</formula>
    </cfRule>
  </conditionalFormatting>
  <conditionalFormatting sqref="B19">
    <cfRule type="expression" dxfId="1" priority="7">
      <formula>#REF!&gt;=SHoch</formula>
    </cfRule>
    <cfRule type="expression" dxfId="0" priority="8">
      <formula>AND(B19=SZiel,#REF!=DZiel)</formula>
    </cfRule>
  </conditionalFormatting>
  <pageMargins left="0.70866141732283472" right="0.70866141732283472" top="0.39370078740157483" bottom="0.39370078740157483" header="0.31496062992125984" footer="0.31496062992125984"/>
  <pageSetup paperSize="9" scale="9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3:C7"/>
  <sheetViews>
    <sheetView workbookViewId="0">
      <selection activeCell="C21" sqref="C21"/>
    </sheetView>
  </sheetViews>
  <sheetFormatPr baseColWidth="10" defaultRowHeight="13.5" x14ac:dyDescent="0.25"/>
  <cols>
    <col min="2" max="2" width="43.42578125" customWidth="1"/>
    <col min="3" max="3" width="49.42578125" customWidth="1"/>
  </cols>
  <sheetData>
    <row r="3" spans="2:3" x14ac:dyDescent="0.25">
      <c r="B3" s="40"/>
      <c r="C3" s="41"/>
    </row>
    <row r="4" spans="2:3" ht="28.5" x14ac:dyDescent="0.4">
      <c r="B4" s="43"/>
      <c r="C4" s="42">
        <v>80</v>
      </c>
    </row>
    <row r="5" spans="2:3" ht="29.25" thickBot="1" x14ac:dyDescent="0.45">
      <c r="B5" s="43"/>
      <c r="C5" s="51">
        <v>185</v>
      </c>
    </row>
    <row r="6" spans="2:3" ht="29.25" thickTop="1" thickBot="1" x14ac:dyDescent="0.45">
      <c r="B6" s="50" t="s">
        <v>139</v>
      </c>
      <c r="C6" s="52">
        <f>ROUND(C4/(C5/100)^2,2)</f>
        <v>23.37</v>
      </c>
    </row>
    <row r="7" spans="2:3" ht="14.25" thickTop="1" x14ac:dyDescent="0.25"/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O29"/>
  <sheetViews>
    <sheetView workbookViewId="0">
      <selection activeCell="A25" sqref="A25"/>
    </sheetView>
  </sheetViews>
  <sheetFormatPr baseColWidth="10" defaultColWidth="9.140625" defaultRowHeight="13.5" x14ac:dyDescent="0.25"/>
  <cols>
    <col min="1" max="1" width="30.85546875" customWidth="1"/>
    <col min="2" max="2" width="1.85546875" customWidth="1"/>
    <col min="3" max="3" width="10.7109375" customWidth="1"/>
    <col min="4" max="4" width="6.42578125" customWidth="1"/>
    <col min="5" max="5" width="26.28515625" customWidth="1"/>
    <col min="6" max="6" width="1.28515625" customWidth="1"/>
    <col min="7" max="7" width="3.28515625" hidden="1" customWidth="1"/>
    <col min="8" max="8" width="10.7109375" customWidth="1"/>
    <col min="9" max="9" width="3.28515625" hidden="1" customWidth="1"/>
    <col min="10" max="11" width="1.28515625" hidden="1" customWidth="1"/>
    <col min="12" max="12" width="3.28515625" hidden="1" customWidth="1"/>
    <col min="13" max="13" width="3.28515625" customWidth="1"/>
    <col min="14" max="14" width="13.28515625" customWidth="1"/>
    <col min="15" max="16" width="1.28515625" customWidth="1"/>
    <col min="17" max="17" width="8.28515625" customWidth="1"/>
    <col min="18" max="19" width="3.28515625" customWidth="1"/>
    <col min="20" max="21" width="1.28515625" customWidth="1"/>
    <col min="22" max="24" width="3.28515625" customWidth="1"/>
    <col min="25" max="26" width="1.28515625" customWidth="1"/>
    <col min="27" max="29" width="3.28515625" customWidth="1"/>
    <col min="30" max="30" width="1.28515625" customWidth="1"/>
    <col min="31" max="31" width="1.140625" customWidth="1"/>
    <col min="32" max="32" width="1.28515625" customWidth="1"/>
    <col min="33" max="35" width="3.28515625" customWidth="1"/>
    <col min="36" max="37" width="1.28515625" customWidth="1"/>
    <col min="38" max="38" width="44.28515625" bestFit="1" customWidth="1"/>
  </cols>
  <sheetData>
    <row r="1" spans="1:15" ht="28.5" x14ac:dyDescent="0.25">
      <c r="A1" s="21" t="s">
        <v>171</v>
      </c>
    </row>
    <row r="2" spans="1:15" ht="19.5" customHeight="1" x14ac:dyDescent="0.25"/>
    <row r="3" spans="1:15" ht="19.5" customHeight="1" x14ac:dyDescent="0.25">
      <c r="A3" s="28" t="s">
        <v>108</v>
      </c>
      <c r="C3" s="28" t="s">
        <v>107</v>
      </c>
      <c r="E3" s="28" t="s">
        <v>132</v>
      </c>
      <c r="H3" s="28" t="s">
        <v>138</v>
      </c>
      <c r="N3" s="28" t="s">
        <v>150</v>
      </c>
    </row>
    <row r="4" spans="1:15" ht="19.5" customHeight="1" x14ac:dyDescent="0.25">
      <c r="A4" s="24" t="s">
        <v>114</v>
      </c>
      <c r="C4" s="38">
        <v>0</v>
      </c>
      <c r="E4" s="35" t="s">
        <v>24</v>
      </c>
      <c r="H4" s="35" t="s">
        <v>136</v>
      </c>
      <c r="N4" s="38">
        <v>1</v>
      </c>
      <c r="O4" t="s">
        <v>154</v>
      </c>
    </row>
    <row r="5" spans="1:15" ht="19.5" customHeight="1" x14ac:dyDescent="0.25">
      <c r="A5" s="24" t="s">
        <v>115</v>
      </c>
      <c r="C5" s="35">
        <v>1</v>
      </c>
      <c r="E5" s="35" t="s">
        <v>23</v>
      </c>
      <c r="H5" s="35" t="s">
        <v>137</v>
      </c>
      <c r="N5" s="38">
        <v>2</v>
      </c>
      <c r="O5" t="s">
        <v>155</v>
      </c>
    </row>
    <row r="6" spans="1:15" x14ac:dyDescent="0.25">
      <c r="A6" s="24" t="s">
        <v>116</v>
      </c>
      <c r="C6" s="35">
        <v>2</v>
      </c>
      <c r="E6" s="35" t="s">
        <v>80</v>
      </c>
    </row>
    <row r="7" spans="1:15" x14ac:dyDescent="0.25">
      <c r="A7" s="24" t="s">
        <v>117</v>
      </c>
      <c r="C7" s="35">
        <v>3</v>
      </c>
    </row>
    <row r="8" spans="1:15" x14ac:dyDescent="0.25">
      <c r="A8" s="24" t="s">
        <v>122</v>
      </c>
      <c r="C8" s="35" t="s">
        <v>140</v>
      </c>
    </row>
    <row r="9" spans="1:15" x14ac:dyDescent="0.25">
      <c r="A9" s="24" t="s">
        <v>118</v>
      </c>
    </row>
    <row r="10" spans="1:15" x14ac:dyDescent="0.25">
      <c r="A10" s="24" t="s">
        <v>123</v>
      </c>
    </row>
    <row r="11" spans="1:15" x14ac:dyDescent="0.25">
      <c r="A11" s="24" t="s">
        <v>119</v>
      </c>
    </row>
    <row r="12" spans="1:15" x14ac:dyDescent="0.25">
      <c r="A12" s="24" t="s">
        <v>120</v>
      </c>
    </row>
    <row r="13" spans="1:15" x14ac:dyDescent="0.25">
      <c r="A13" s="24" t="s">
        <v>124</v>
      </c>
    </row>
    <row r="14" spans="1:15" x14ac:dyDescent="0.25">
      <c r="A14" s="24" t="s">
        <v>121</v>
      </c>
      <c r="C14" s="28" t="s">
        <v>145</v>
      </c>
      <c r="E14" s="28" t="s">
        <v>153</v>
      </c>
      <c r="H14" s="28" t="s">
        <v>142</v>
      </c>
      <c r="N14" s="28" t="s">
        <v>143</v>
      </c>
    </row>
    <row r="15" spans="1:15" x14ac:dyDescent="0.25">
      <c r="A15" s="24" t="s">
        <v>125</v>
      </c>
      <c r="C15" s="38">
        <v>1</v>
      </c>
      <c r="E15" s="38">
        <v>1</v>
      </c>
      <c r="H15" s="38" t="s">
        <v>141</v>
      </c>
      <c r="N15" s="38">
        <v>1</v>
      </c>
    </row>
    <row r="16" spans="1:15" x14ac:dyDescent="0.25">
      <c r="A16" s="24" t="s">
        <v>126</v>
      </c>
      <c r="C16" s="38">
        <v>2</v>
      </c>
      <c r="E16" s="38">
        <v>2</v>
      </c>
      <c r="N16" s="38">
        <v>2</v>
      </c>
    </row>
    <row r="17" spans="1:15" x14ac:dyDescent="0.25">
      <c r="A17" s="24" t="s">
        <v>127</v>
      </c>
      <c r="C17" s="38">
        <v>3</v>
      </c>
      <c r="E17" s="38">
        <v>3</v>
      </c>
    </row>
    <row r="18" spans="1:15" x14ac:dyDescent="0.25">
      <c r="A18" s="24" t="s">
        <v>128</v>
      </c>
      <c r="E18" s="38">
        <v>4</v>
      </c>
    </row>
    <row r="19" spans="1:15" x14ac:dyDescent="0.25">
      <c r="A19" s="24" t="s">
        <v>129</v>
      </c>
      <c r="N19" s="28" t="s">
        <v>192</v>
      </c>
    </row>
    <row r="20" spans="1:15" x14ac:dyDescent="0.25">
      <c r="A20" s="24" t="s">
        <v>130</v>
      </c>
      <c r="N20" s="38">
        <v>1</v>
      </c>
      <c r="O20" t="s">
        <v>194</v>
      </c>
    </row>
    <row r="21" spans="1:15" x14ac:dyDescent="0.25">
      <c r="A21" s="24" t="s">
        <v>131</v>
      </c>
      <c r="C21" s="28" t="s">
        <v>150</v>
      </c>
      <c r="N21" s="38">
        <v>2</v>
      </c>
      <c r="O21" t="s">
        <v>195</v>
      </c>
    </row>
    <row r="22" spans="1:15" x14ac:dyDescent="0.25">
      <c r="C22" s="38">
        <v>1</v>
      </c>
      <c r="D22" t="s">
        <v>151</v>
      </c>
      <c r="N22" s="38">
        <v>3</v>
      </c>
      <c r="O22" t="s">
        <v>196</v>
      </c>
    </row>
    <row r="23" spans="1:15" x14ac:dyDescent="0.25">
      <c r="C23" s="38">
        <v>2</v>
      </c>
      <c r="D23" t="s">
        <v>152</v>
      </c>
    </row>
    <row r="24" spans="1:15" x14ac:dyDescent="0.25">
      <c r="C24" s="28"/>
    </row>
    <row r="25" spans="1:15" x14ac:dyDescent="0.25">
      <c r="C25" s="28"/>
    </row>
    <row r="26" spans="1:15" x14ac:dyDescent="0.25">
      <c r="C26" s="28" t="s">
        <v>93</v>
      </c>
      <c r="N26" s="28" t="s">
        <v>181</v>
      </c>
    </row>
    <row r="27" spans="1:15" x14ac:dyDescent="0.25">
      <c r="C27" s="38">
        <v>1</v>
      </c>
      <c r="D27" t="s">
        <v>157</v>
      </c>
      <c r="N27" s="38">
        <v>1</v>
      </c>
      <c r="O27" t="s">
        <v>184</v>
      </c>
    </row>
    <row r="28" spans="1:15" x14ac:dyDescent="0.25">
      <c r="C28" s="38">
        <v>2</v>
      </c>
      <c r="D28" t="s">
        <v>158</v>
      </c>
      <c r="N28" s="38">
        <v>2</v>
      </c>
      <c r="O28" t="s">
        <v>182</v>
      </c>
    </row>
    <row r="29" spans="1:15" x14ac:dyDescent="0.25">
      <c r="C29" s="38">
        <v>3</v>
      </c>
      <c r="D29" t="s">
        <v>159</v>
      </c>
      <c r="N29" s="38">
        <v>3</v>
      </c>
      <c r="O29" t="s">
        <v>183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5"/>
    <pageSetUpPr autoPageBreaks="0" fitToPage="1"/>
  </sheetPr>
  <dimension ref="A1:F72"/>
  <sheetViews>
    <sheetView showGridLines="0" zoomScaleNormal="100" workbookViewId="0">
      <selection activeCell="F3" sqref="F3"/>
    </sheetView>
  </sheetViews>
  <sheetFormatPr baseColWidth="10" defaultColWidth="9.140625" defaultRowHeight="19.5" customHeight="1" x14ac:dyDescent="0.25"/>
  <cols>
    <col min="1" max="1" width="7.28515625" style="71" customWidth="1"/>
    <col min="2" max="2" width="5.28515625" style="71" customWidth="1"/>
    <col min="3" max="3" width="24.140625" style="71" bestFit="1" customWidth="1"/>
    <col min="4" max="5" width="1.28515625" style="71" customWidth="1"/>
    <col min="6" max="6" width="25.42578125" style="71" customWidth="1"/>
    <col min="7" max="16384" width="9.140625" style="71"/>
  </cols>
  <sheetData>
    <row r="1" spans="1:6" ht="28.5" x14ac:dyDescent="0.25">
      <c r="A1" s="70" t="s">
        <v>173</v>
      </c>
    </row>
    <row r="2" spans="1:6" ht="36" customHeight="1" x14ac:dyDescent="0.25">
      <c r="A2" s="72" t="s">
        <v>7</v>
      </c>
      <c r="B2" s="72" t="s">
        <v>10</v>
      </c>
      <c r="C2" s="72" t="s">
        <v>8</v>
      </c>
      <c r="D2" s="64" t="s">
        <v>1</v>
      </c>
      <c r="E2" s="65" t="s">
        <v>81</v>
      </c>
      <c r="F2" s="67" t="s">
        <v>176</v>
      </c>
    </row>
    <row r="3" spans="1:6" ht="19.5" customHeight="1" x14ac:dyDescent="0.25">
      <c r="A3" s="73">
        <f>'Bewohner-Risiko'!A2</f>
        <v>107</v>
      </c>
      <c r="B3" s="74" t="str">
        <f>BewRisiko[[#This Row],[WB]]</f>
        <v>I.</v>
      </c>
      <c r="C3" s="75" t="str">
        <f>BewRisiko[[#This Row],[Bewohner]]</f>
        <v>Hibbeler, Margarete</v>
      </c>
      <c r="D3" s="68"/>
      <c r="E3" s="68"/>
      <c r="F3" s="79"/>
    </row>
    <row r="4" spans="1:6" ht="19.5" customHeight="1" x14ac:dyDescent="0.25">
      <c r="A4" s="73">
        <f>'Bewohner-Risiko'!A3</f>
        <v>108</v>
      </c>
      <c r="B4" s="74" t="str">
        <f>BewRisiko[[#This Row],[WB]]</f>
        <v>I.</v>
      </c>
      <c r="C4" s="75" t="str">
        <f>BewRisiko[[#This Row],[Bewohner]]</f>
        <v>Guschmann, Charlotte</v>
      </c>
      <c r="D4" s="68"/>
      <c r="E4" s="68"/>
      <c r="F4" s="66"/>
    </row>
    <row r="5" spans="1:6" ht="19.5" customHeight="1" x14ac:dyDescent="0.25">
      <c r="A5" s="73">
        <f>'Bewohner-Risiko'!A4</f>
        <v>109</v>
      </c>
      <c r="B5" s="74" t="str">
        <f>BewRisiko[[#This Row],[WB]]</f>
        <v>I.</v>
      </c>
      <c r="C5" s="75" t="str">
        <f>BewRisiko[[#This Row],[Bewohner]]</f>
        <v>Guschmann, Karl-Heinz</v>
      </c>
      <c r="D5" s="68"/>
      <c r="E5" s="68"/>
      <c r="F5" s="66"/>
    </row>
    <row r="6" spans="1:6" ht="19.5" customHeight="1" x14ac:dyDescent="0.25">
      <c r="A6" s="73">
        <f>'Bewohner-Risiko'!A5</f>
        <v>110</v>
      </c>
      <c r="B6" s="74" t="str">
        <f>BewRisiko[[#This Row],[WB]]</f>
        <v>I.</v>
      </c>
      <c r="C6" s="75" t="str">
        <f>BewRisiko[[#This Row],[Bewohner]]</f>
        <v>Schlenz, Peter</v>
      </c>
      <c r="D6" s="68"/>
      <c r="E6" s="68"/>
      <c r="F6" s="66"/>
    </row>
    <row r="7" spans="1:6" ht="19.5" customHeight="1" x14ac:dyDescent="0.25">
      <c r="A7" s="73">
        <f>'Bewohner-Risiko'!A6</f>
        <v>111</v>
      </c>
      <c r="B7" s="74" t="str">
        <f>BewRisiko[[#This Row],[WB]]</f>
        <v>I.</v>
      </c>
      <c r="C7" s="75" t="str">
        <f>BewRisiko[[#This Row],[Bewohner]]</f>
        <v>Kuehne, Doris</v>
      </c>
      <c r="D7" s="68"/>
      <c r="E7" s="68"/>
      <c r="F7" s="66"/>
    </row>
    <row r="8" spans="1:6" ht="19.5" customHeight="1" x14ac:dyDescent="0.25">
      <c r="A8" s="73">
        <f>'Bewohner-Risiko'!A7</f>
        <v>112</v>
      </c>
      <c r="B8" s="74" t="str">
        <f>BewRisiko[[#This Row],[WB]]</f>
        <v>I.</v>
      </c>
      <c r="C8" s="75" t="str">
        <f>BewRisiko[[#This Row],[Bewohner]]</f>
        <v>Wolla, Inge</v>
      </c>
      <c r="D8" s="68"/>
      <c r="E8" s="68"/>
      <c r="F8" s="66"/>
    </row>
    <row r="9" spans="1:6" ht="19.5" customHeight="1" x14ac:dyDescent="0.25">
      <c r="A9" s="73">
        <f>'Bewohner-Risiko'!A8</f>
        <v>113</v>
      </c>
      <c r="B9" s="74" t="str">
        <f>BewRisiko[[#This Row],[WB]]</f>
        <v>I.</v>
      </c>
      <c r="C9" s="75" t="str">
        <f>BewRisiko[[#This Row],[Bewohner]]</f>
        <v>Wolla, Willi</v>
      </c>
      <c r="D9" s="68"/>
      <c r="E9" s="68"/>
      <c r="F9" s="66"/>
    </row>
    <row r="10" spans="1:6" ht="19.5" customHeight="1" x14ac:dyDescent="0.25">
      <c r="A10" s="73">
        <f>'Bewohner-Risiko'!A9</f>
        <v>114</v>
      </c>
      <c r="B10" s="74" t="str">
        <f>BewRisiko[[#This Row],[WB]]</f>
        <v>I.</v>
      </c>
      <c r="C10" s="75" t="str">
        <f>BewRisiko[[#This Row],[Bewohner]]</f>
        <v>Möller, Wilfried</v>
      </c>
      <c r="D10" s="68"/>
      <c r="E10" s="68"/>
      <c r="F10" s="66"/>
    </row>
    <row r="11" spans="1:6" ht="19.5" customHeight="1" x14ac:dyDescent="0.25">
      <c r="A11" s="73">
        <f>'Bewohner-Risiko'!A10</f>
        <v>115</v>
      </c>
      <c r="B11" s="74" t="str">
        <f>BewRisiko[[#This Row],[WB]]</f>
        <v>I.</v>
      </c>
      <c r="C11" s="75" t="str">
        <f>BewRisiko[[#This Row],[Bewohner]]</f>
        <v>Wagenbauer, Sarah</v>
      </c>
      <c r="D11" s="68"/>
      <c r="E11" s="68"/>
      <c r="F11" s="66"/>
    </row>
    <row r="12" spans="1:6" ht="19.5" customHeight="1" x14ac:dyDescent="0.25">
      <c r="A12" s="73">
        <f>'Bewohner-Risiko'!A11</f>
        <v>116</v>
      </c>
      <c r="B12" s="74" t="str">
        <f>BewRisiko[[#This Row],[WB]]</f>
        <v>I.</v>
      </c>
      <c r="C12" s="75" t="str">
        <f>BewRisiko[[#This Row],[Bewohner]]</f>
        <v>Kellner, Elias</v>
      </c>
      <c r="D12" s="68"/>
      <c r="E12" s="68"/>
      <c r="F12" s="66"/>
    </row>
    <row r="13" spans="1:6" ht="19.5" customHeight="1" x14ac:dyDescent="0.25">
      <c r="A13" s="73">
        <f>'Bewohner-Risiko'!A12</f>
        <v>117</v>
      </c>
      <c r="B13" s="74" t="str">
        <f>BewRisiko[[#This Row],[WB]]</f>
        <v>I.</v>
      </c>
      <c r="C13" s="75" t="str">
        <f>BewRisiko[[#This Row],[Bewohner]]</f>
        <v>Jargo, Hanni</v>
      </c>
      <c r="D13" s="68"/>
      <c r="E13" s="68"/>
      <c r="F13" s="66"/>
    </row>
    <row r="14" spans="1:6" ht="19.5" customHeight="1" x14ac:dyDescent="0.25">
      <c r="A14" s="73">
        <f>'Bewohner-Risiko'!A13</f>
        <v>118</v>
      </c>
      <c r="B14" s="74" t="str">
        <f>BewRisiko[[#This Row],[WB]]</f>
        <v>I.</v>
      </c>
      <c r="C14" s="75" t="str">
        <f>BewRisiko[[#This Row],[Bewohner]]</f>
        <v>Anders, Ingrid</v>
      </c>
      <c r="D14" s="68"/>
      <c r="E14" s="68"/>
      <c r="F14" s="66"/>
    </row>
    <row r="15" spans="1:6" ht="19.5" customHeight="1" x14ac:dyDescent="0.25">
      <c r="A15" s="73">
        <f>'Bewohner-Risiko'!A14</f>
        <v>201</v>
      </c>
      <c r="B15" s="74" t="str">
        <f>BewRisiko[[#This Row],[WB]]</f>
        <v>I.</v>
      </c>
      <c r="C15" s="75" t="str">
        <f>BewRisiko[[#This Row],[Bewohner]]</f>
        <v>Dermann, Liesbeth</v>
      </c>
      <c r="D15" s="68"/>
      <c r="E15" s="68"/>
      <c r="F15" s="66"/>
    </row>
    <row r="16" spans="1:6" ht="19.5" customHeight="1" x14ac:dyDescent="0.25">
      <c r="A16" s="73" t="s">
        <v>174</v>
      </c>
      <c r="B16" s="74" t="str">
        <f>BewRisiko[[#This Row],[WB]]</f>
        <v>I.</v>
      </c>
      <c r="C16" s="75" t="str">
        <f>BewRisiko[[#This Row],[Bewohner]]</f>
        <v>Finke, Irene</v>
      </c>
      <c r="D16" s="68"/>
      <c r="E16" s="68"/>
      <c r="F16" s="66"/>
    </row>
    <row r="17" spans="1:6" ht="19.5" customHeight="1" x14ac:dyDescent="0.25">
      <c r="A17" s="73">
        <f>'Bewohner-Risiko'!A16</f>
        <v>203</v>
      </c>
      <c r="B17" s="74" t="str">
        <f>BewRisiko[[#This Row],[WB]]</f>
        <v>I.</v>
      </c>
      <c r="C17" s="75" t="str">
        <f>BewRisiko[[#This Row],[Bewohner]]</f>
        <v>Kanz, Lisbeth</v>
      </c>
      <c r="D17" s="68"/>
      <c r="E17" s="68"/>
      <c r="F17" s="66"/>
    </row>
    <row r="18" spans="1:6" ht="19.5" customHeight="1" x14ac:dyDescent="0.25">
      <c r="A18" s="73">
        <f>'Bewohner-Risiko'!A17</f>
        <v>204</v>
      </c>
      <c r="B18" s="74" t="str">
        <f>BewRisiko[[#This Row],[WB]]</f>
        <v>I.</v>
      </c>
      <c r="C18" s="75" t="str">
        <f>BewRisiko[[#This Row],[Bewohner]]</f>
        <v>Habeck, Elfriede</v>
      </c>
      <c r="D18" s="68"/>
      <c r="E18" s="68"/>
      <c r="F18" s="66"/>
    </row>
    <row r="19" spans="1:6" ht="19.5" customHeight="1" x14ac:dyDescent="0.25">
      <c r="A19" s="73">
        <f>'Bewohner-Risiko'!A18</f>
        <v>205</v>
      </c>
      <c r="B19" s="74" t="str">
        <f>BewRisiko[[#This Row],[WB]]</f>
        <v>I.</v>
      </c>
      <c r="C19" s="75" t="str">
        <f>BewRisiko[[#This Row],[Bewohner]]</f>
        <v>Spiekermann, Berthold</v>
      </c>
      <c r="D19" s="68"/>
      <c r="E19" s="68"/>
      <c r="F19" s="66"/>
    </row>
    <row r="20" spans="1:6" ht="19.5" customHeight="1" x14ac:dyDescent="0.25">
      <c r="A20" s="73">
        <f>'Bewohner-Risiko'!A19</f>
        <v>206</v>
      </c>
      <c r="B20" s="74" t="str">
        <f>BewRisiko[[#This Row],[WB]]</f>
        <v>I.</v>
      </c>
      <c r="C20" s="75" t="str">
        <f>BewRisiko[[#This Row],[Bewohner]]</f>
        <v>Barcyk, Marga</v>
      </c>
      <c r="D20" s="68"/>
      <c r="E20" s="68"/>
      <c r="F20" s="66"/>
    </row>
    <row r="21" spans="1:6" ht="19.5" customHeight="1" x14ac:dyDescent="0.25">
      <c r="A21" s="73">
        <f>'Bewohner-Risiko'!A20</f>
        <v>207</v>
      </c>
      <c r="B21" s="74" t="str">
        <f>BewRisiko[[#This Row],[WB]]</f>
        <v>I.</v>
      </c>
      <c r="C21" s="75" t="str">
        <f>BewRisiko[[#This Row],[Bewohner]]</f>
        <v>Schubert, Irmgard</v>
      </c>
      <c r="D21" s="68"/>
      <c r="E21" s="68"/>
      <c r="F21" s="66"/>
    </row>
    <row r="22" spans="1:6" ht="19.5" customHeight="1" x14ac:dyDescent="0.25">
      <c r="A22" s="73">
        <f>'Bewohner-Risiko'!A21</f>
        <v>208</v>
      </c>
      <c r="B22" s="74" t="str">
        <f>BewRisiko[[#This Row],[WB]]</f>
        <v>I.</v>
      </c>
      <c r="C22" s="75" t="str">
        <f>BewRisiko[[#This Row],[Bewohner]]</f>
        <v>Bobbe, Ingrid</v>
      </c>
      <c r="D22" s="68"/>
      <c r="E22" s="68"/>
      <c r="F22" s="66"/>
    </row>
    <row r="23" spans="1:6" ht="19.5" customHeight="1" x14ac:dyDescent="0.25">
      <c r="A23" s="73">
        <f>'Bewohner-Risiko'!A22</f>
        <v>209</v>
      </c>
      <c r="B23" s="74" t="str">
        <f>BewRisiko[[#This Row],[WB]]</f>
        <v>I.</v>
      </c>
      <c r="C23" s="75" t="str">
        <f>BewRisiko[[#This Row],[Bewohner]]</f>
        <v>Stömer, Olga</v>
      </c>
      <c r="D23" s="68"/>
      <c r="E23" s="68"/>
      <c r="F23" s="66"/>
    </row>
    <row r="24" spans="1:6" ht="19.5" customHeight="1" x14ac:dyDescent="0.25">
      <c r="A24" s="76">
        <f>'Bewohner-Risiko'!A23</f>
        <v>210</v>
      </c>
      <c r="B24" s="74" t="str">
        <f>BewRisiko[[#This Row],[WB]]</f>
        <v>I.</v>
      </c>
      <c r="C24" s="77" t="str">
        <f>BewRisiko[[#This Row],[Bewohner]]</f>
        <v>Bach, Peter</v>
      </c>
      <c r="D24" s="69"/>
      <c r="E24" s="69"/>
      <c r="F24" s="66"/>
    </row>
    <row r="25" spans="1:6" ht="19.5" customHeight="1" x14ac:dyDescent="0.25">
      <c r="A25" s="76">
        <f>'Bewohner-Risiko'!A24</f>
        <v>211</v>
      </c>
      <c r="B25" s="74" t="str">
        <f>BewRisiko[[#This Row],[WB]]</f>
        <v>II.</v>
      </c>
      <c r="C25" s="77" t="str">
        <f>BewRisiko[[#This Row],[Bewohner]]</f>
        <v>Ping, Hannelore</v>
      </c>
      <c r="D25" s="69"/>
      <c r="E25" s="69"/>
      <c r="F25" s="66"/>
    </row>
    <row r="26" spans="1:6" ht="19.5" customHeight="1" x14ac:dyDescent="0.25">
      <c r="A26" s="76">
        <f>'Bewohner-Risiko'!A25</f>
        <v>212</v>
      </c>
      <c r="B26" s="78" t="str">
        <f>BewRisiko[[#This Row],[WB]]</f>
        <v>II.</v>
      </c>
      <c r="C26" s="77" t="str">
        <f>BewRisiko[[#This Row],[Bewohner]]</f>
        <v>Buur, Frida</v>
      </c>
      <c r="D26" s="69"/>
      <c r="E26" s="69"/>
      <c r="F26" s="66"/>
    </row>
    <row r="27" spans="1:6" ht="19.5" customHeight="1" x14ac:dyDescent="0.25">
      <c r="A27" s="76">
        <f>'Bewohner-Risiko'!A26</f>
        <v>213</v>
      </c>
      <c r="B27" s="78" t="str">
        <f>BewRisiko[[#This Row],[WB]]</f>
        <v>II.</v>
      </c>
      <c r="C27" s="77" t="str">
        <f>BewRisiko[[#This Row],[Bewohner]]</f>
        <v>Opoku, Käthe</v>
      </c>
      <c r="D27" s="69"/>
      <c r="E27" s="69"/>
      <c r="F27" s="66"/>
    </row>
    <row r="28" spans="1:6" ht="19.5" customHeight="1" x14ac:dyDescent="0.25">
      <c r="A28" s="76">
        <f>'Bewohner-Risiko'!A27</f>
        <v>214</v>
      </c>
      <c r="B28" s="78" t="str">
        <f>BewRisiko[[#This Row],[WB]]</f>
        <v>II.</v>
      </c>
      <c r="C28" s="77" t="str">
        <f>BewRisiko[[#This Row],[Bewohner]]</f>
        <v>Tempe, Else</v>
      </c>
      <c r="D28" s="69"/>
      <c r="E28" s="69"/>
      <c r="F28" s="66"/>
    </row>
    <row r="29" spans="1:6" ht="19.5" customHeight="1" x14ac:dyDescent="0.25">
      <c r="A29" s="76">
        <f>'Bewohner-Risiko'!A28</f>
        <v>215</v>
      </c>
      <c r="B29" s="78" t="str">
        <f>BewRisiko[[#This Row],[WB]]</f>
        <v>II.</v>
      </c>
      <c r="C29" s="77" t="str">
        <f>BewRisiko[[#This Row],[Bewohner]]</f>
        <v>Grindel, Marga</v>
      </c>
      <c r="D29" s="69"/>
      <c r="E29" s="69"/>
      <c r="F29" s="66"/>
    </row>
    <row r="30" spans="1:6" ht="19.5" customHeight="1" x14ac:dyDescent="0.25">
      <c r="A30" s="76">
        <f>'Bewohner-Risiko'!A29</f>
        <v>216</v>
      </c>
      <c r="B30" s="78" t="str">
        <f>BewRisiko[[#This Row],[WB]]</f>
        <v>II.</v>
      </c>
      <c r="C30" s="77" t="str">
        <f>BewRisiko[[#This Row],[Bewohner]]</f>
        <v>Wiedemeyer, Elke</v>
      </c>
      <c r="D30" s="69"/>
      <c r="E30" s="69"/>
      <c r="F30" s="66"/>
    </row>
    <row r="31" spans="1:6" ht="19.5" customHeight="1" x14ac:dyDescent="0.25">
      <c r="A31" s="76">
        <f>'Bewohner-Risiko'!A30</f>
        <v>217</v>
      </c>
      <c r="B31" s="78" t="str">
        <f>BewRisiko[[#This Row],[WB]]</f>
        <v>II.</v>
      </c>
      <c r="C31" s="77">
        <f>BewRisiko[[#This Row],[Bewohner]]</f>
        <v>0</v>
      </c>
      <c r="D31" s="69"/>
      <c r="E31" s="69"/>
      <c r="F31" s="66"/>
    </row>
    <row r="32" spans="1:6" ht="19.5" customHeight="1" x14ac:dyDescent="0.25">
      <c r="A32" s="76">
        <f>'Bewohner-Risiko'!A31</f>
        <v>218</v>
      </c>
      <c r="B32" s="78" t="str">
        <f>BewRisiko[[#This Row],[WB]]</f>
        <v>II.</v>
      </c>
      <c r="C32" s="77" t="str">
        <f>BewRisiko[[#This Row],[Bewohner]]</f>
        <v>Deeck, Erna</v>
      </c>
      <c r="D32" s="69"/>
      <c r="E32" s="69"/>
      <c r="F32" s="66"/>
    </row>
    <row r="33" spans="1:6" ht="19.5" customHeight="1" x14ac:dyDescent="0.25">
      <c r="A33" s="76">
        <f>'Bewohner-Risiko'!A32</f>
        <v>301</v>
      </c>
      <c r="B33" s="78" t="str">
        <f>BewRisiko[[#This Row],[WB]]</f>
        <v>II.</v>
      </c>
      <c r="C33" s="77" t="str">
        <f>BewRisiko[[#This Row],[Bewohner]]</f>
        <v>Meller, Sabine</v>
      </c>
      <c r="D33" s="69"/>
      <c r="E33" s="69"/>
      <c r="F33" s="66"/>
    </row>
    <row r="34" spans="1:6" ht="19.5" customHeight="1" x14ac:dyDescent="0.25">
      <c r="A34" s="76">
        <f>'Bewohner-Risiko'!A33</f>
        <v>302</v>
      </c>
      <c r="B34" s="78" t="str">
        <f>BewRisiko[[#This Row],[WB]]</f>
        <v>II.</v>
      </c>
      <c r="C34" s="77" t="str">
        <f>BewRisiko[[#This Row],[Bewohner]]</f>
        <v>Stricker, Angela</v>
      </c>
      <c r="D34" s="69"/>
      <c r="E34" s="69"/>
      <c r="F34" s="66"/>
    </row>
    <row r="35" spans="1:6" ht="19.5" customHeight="1" x14ac:dyDescent="0.25">
      <c r="A35" s="76">
        <f>'Bewohner-Risiko'!A34</f>
        <v>303</v>
      </c>
      <c r="B35" s="78" t="str">
        <f>BewRisiko[[#This Row],[WB]]</f>
        <v>II.</v>
      </c>
      <c r="C35" s="77" t="str">
        <f>BewRisiko[[#This Row],[Bewohner]]</f>
        <v>Engel, Adelheid</v>
      </c>
      <c r="D35" s="69"/>
      <c r="E35" s="69"/>
      <c r="F35" s="66"/>
    </row>
    <row r="36" spans="1:6" ht="19.5" customHeight="1" x14ac:dyDescent="0.25">
      <c r="A36" s="76" t="str">
        <f>'Bewohner-Risiko'!A35</f>
        <v>304</v>
      </c>
      <c r="B36" s="78" t="str">
        <f>BewRisiko[[#This Row],[WB]]</f>
        <v>II.</v>
      </c>
      <c r="C36" s="77" t="str">
        <f>BewRisiko[[#This Row],[Bewohner]]</f>
        <v>Past, Lisa</v>
      </c>
      <c r="D36" s="69"/>
      <c r="E36" s="69"/>
      <c r="F36" s="66"/>
    </row>
    <row r="37" spans="1:6" ht="19.5" customHeight="1" x14ac:dyDescent="0.25">
      <c r="A37" s="76">
        <f>'Bewohner-Risiko'!A36</f>
        <v>305</v>
      </c>
      <c r="B37" s="78" t="str">
        <f>BewRisiko[[#This Row],[WB]]</f>
        <v>II.</v>
      </c>
      <c r="C37" s="77" t="str">
        <f>BewRisiko[[#This Row],[Bewohner]]</f>
        <v>Bock, Maria</v>
      </c>
      <c r="D37" s="69"/>
      <c r="E37" s="69"/>
      <c r="F37" s="66"/>
    </row>
    <row r="38" spans="1:6" ht="19.5" customHeight="1" x14ac:dyDescent="0.25">
      <c r="A38" s="76">
        <f>'Bewohner-Risiko'!A37</f>
        <v>306</v>
      </c>
      <c r="B38" s="78" t="str">
        <f>BewRisiko[[#This Row],[WB]]</f>
        <v>II.</v>
      </c>
      <c r="C38" s="77" t="str">
        <f>BewRisiko[[#This Row],[Bewohner]]</f>
        <v>Beilcke, Ursula</v>
      </c>
      <c r="D38" s="69"/>
      <c r="E38" s="69"/>
      <c r="F38" s="66"/>
    </row>
    <row r="39" spans="1:6" ht="19.5" customHeight="1" x14ac:dyDescent="0.25">
      <c r="A39" s="76">
        <f>'Bewohner-Risiko'!A38</f>
        <v>307</v>
      </c>
      <c r="B39" s="78" t="str">
        <f>BewRisiko[[#This Row],[WB]]</f>
        <v>II.</v>
      </c>
      <c r="C39" s="77" t="str">
        <f>BewRisiko[[#This Row],[Bewohner]]</f>
        <v>Gerdes, Rita</v>
      </c>
      <c r="D39" s="69"/>
      <c r="E39" s="69"/>
      <c r="F39" s="66"/>
    </row>
    <row r="40" spans="1:6" ht="19.5" customHeight="1" x14ac:dyDescent="0.25">
      <c r="A40" s="76">
        <f>'Bewohner-Risiko'!A39</f>
        <v>308</v>
      </c>
      <c r="B40" s="78" t="str">
        <f>BewRisiko[[#This Row],[WB]]</f>
        <v>II.</v>
      </c>
      <c r="C40" s="77" t="str">
        <f>BewRisiko[[#This Row],[Bewohner]]</f>
        <v>Kuller, Lia</v>
      </c>
      <c r="D40" s="69"/>
      <c r="E40" s="69"/>
      <c r="F40" s="66"/>
    </row>
    <row r="41" spans="1:6" ht="19.5" customHeight="1" x14ac:dyDescent="0.25">
      <c r="A41" s="76">
        <f>'Bewohner-Risiko'!A40</f>
        <v>309</v>
      </c>
      <c r="B41" s="78" t="str">
        <f>BewRisiko[[#This Row],[WB]]</f>
        <v>II.</v>
      </c>
      <c r="C41" s="77" t="str">
        <f>BewRisiko[[#This Row],[Bewohner]]</f>
        <v>Forser, Udo</v>
      </c>
      <c r="D41" s="69"/>
      <c r="E41" s="69"/>
      <c r="F41" s="66"/>
    </row>
    <row r="42" spans="1:6" ht="19.5" customHeight="1" x14ac:dyDescent="0.25">
      <c r="A42" s="76">
        <f>'Bewohner-Risiko'!A41</f>
        <v>310</v>
      </c>
      <c r="B42" s="78" t="str">
        <f>BewRisiko[[#This Row],[WB]]</f>
        <v>II.</v>
      </c>
      <c r="C42" s="77" t="str">
        <f>BewRisiko[[#This Row],[Bewohner]]</f>
        <v>Debus, Angela</v>
      </c>
      <c r="D42" s="69"/>
      <c r="E42" s="69"/>
      <c r="F42" s="66"/>
    </row>
    <row r="43" spans="1:6" ht="19.5" customHeight="1" x14ac:dyDescent="0.25">
      <c r="A43" s="76">
        <f>'Bewohner-Risiko'!A42</f>
        <v>311</v>
      </c>
      <c r="B43" s="78" t="str">
        <f>BewRisiko[[#This Row],[WB]]</f>
        <v>II.</v>
      </c>
      <c r="C43" s="77" t="str">
        <f>BewRisiko[[#This Row],[Bewohner]]</f>
        <v>Peter, Erna</v>
      </c>
      <c r="D43" s="69"/>
      <c r="E43" s="69"/>
      <c r="F43" s="66"/>
    </row>
    <row r="44" spans="1:6" ht="19.5" customHeight="1" x14ac:dyDescent="0.25">
      <c r="A44" s="76">
        <f>'Bewohner-Risiko'!A43</f>
        <v>312</v>
      </c>
      <c r="B44" s="78" t="str">
        <f>BewRisiko[[#This Row],[WB]]</f>
        <v>II.</v>
      </c>
      <c r="C44" s="77" t="str">
        <f>BewRisiko[[#This Row],[Bewohner]]</f>
        <v>Hibb, Martha</v>
      </c>
      <c r="D44" s="69"/>
      <c r="E44" s="69"/>
      <c r="F44" s="66"/>
    </row>
    <row r="45" spans="1:6" ht="19.5" customHeight="1" x14ac:dyDescent="0.25">
      <c r="A45" s="76">
        <f>'Bewohner-Risiko'!A44</f>
        <v>313</v>
      </c>
      <c r="B45" s="78" t="str">
        <f>BewRisiko[[#This Row],[WB]]</f>
        <v>II.</v>
      </c>
      <c r="C45" s="77" t="str">
        <f>BewRisiko[[#This Row],[Bewohner]]</f>
        <v>Jausch, Charlotte</v>
      </c>
      <c r="D45" s="69"/>
      <c r="E45" s="69"/>
      <c r="F45" s="66"/>
    </row>
    <row r="46" spans="1:6" ht="19.5" customHeight="1" x14ac:dyDescent="0.25">
      <c r="A46" s="76">
        <f>'Bewohner-Risiko'!A45</f>
        <v>314</v>
      </c>
      <c r="B46" s="78" t="str">
        <f>BewRisiko[[#This Row],[WB]]</f>
        <v>II.</v>
      </c>
      <c r="C46" s="77" t="str">
        <f>BewRisiko[[#This Row],[Bewohner]]</f>
        <v>Jausch, Karl-Heinz</v>
      </c>
      <c r="D46" s="69"/>
      <c r="E46" s="69"/>
      <c r="F46" s="66"/>
    </row>
    <row r="47" spans="1:6" ht="19.5" customHeight="1" x14ac:dyDescent="0.25">
      <c r="A47" s="76">
        <f>'Bewohner-Risiko'!A46</f>
        <v>315</v>
      </c>
      <c r="B47" s="78" t="str">
        <f>BewRisiko[[#This Row],[WB]]</f>
        <v>II.</v>
      </c>
      <c r="C47" s="77" t="str">
        <f>BewRisiko[[#This Row],[Bewohner]]</f>
        <v>Klonz, Peter</v>
      </c>
      <c r="D47" s="69"/>
      <c r="E47" s="69"/>
      <c r="F47" s="66"/>
    </row>
    <row r="48" spans="1:6" ht="19.5" customHeight="1" x14ac:dyDescent="0.25">
      <c r="A48" s="76">
        <f>'Bewohner-Risiko'!A47</f>
        <v>316</v>
      </c>
      <c r="B48" s="78" t="str">
        <f>BewRisiko[[#This Row],[WB]]</f>
        <v>II.</v>
      </c>
      <c r="C48" s="77" t="str">
        <f>BewRisiko[[#This Row],[Bewohner]]</f>
        <v>Guehn, Doris</v>
      </c>
      <c r="D48" s="69"/>
      <c r="E48" s="69"/>
      <c r="F48" s="66"/>
    </row>
    <row r="49" spans="1:6" ht="19.5" customHeight="1" x14ac:dyDescent="0.25">
      <c r="A49" s="76">
        <f>'Bewohner-Risiko'!A48</f>
        <v>317</v>
      </c>
      <c r="B49" s="78" t="str">
        <f>BewRisiko[[#This Row],[WB]]</f>
        <v>II.</v>
      </c>
      <c r="C49" s="77" t="str">
        <f>BewRisiko[[#This Row],[Bewohner]]</f>
        <v>Wolla, Inge</v>
      </c>
      <c r="D49" s="69"/>
      <c r="E49" s="69"/>
      <c r="F49" s="66"/>
    </row>
    <row r="50" spans="1:6" ht="19.5" customHeight="1" x14ac:dyDescent="0.25">
      <c r="A50" s="76">
        <f>'Bewohner-Risiko'!A49</f>
        <v>318</v>
      </c>
      <c r="B50" s="78" t="str">
        <f>BewRisiko[[#This Row],[WB]]</f>
        <v>II.</v>
      </c>
      <c r="C50" s="77" t="str">
        <f>BewRisiko[[#This Row],[Bewohner]]</f>
        <v>Trella, Willi</v>
      </c>
      <c r="D50" s="69"/>
      <c r="E50" s="69"/>
      <c r="F50" s="66"/>
    </row>
    <row r="51" spans="1:6" ht="19.5" customHeight="1" x14ac:dyDescent="0.25">
      <c r="A51" s="76">
        <f>'Bewohner-Risiko'!A50</f>
        <v>319</v>
      </c>
      <c r="B51" s="78" t="str">
        <f>BewRisiko[[#This Row],[WB]]</f>
        <v>II.</v>
      </c>
      <c r="C51" s="77" t="str">
        <f>BewRisiko[[#This Row],[Bewohner]]</f>
        <v>Maier, Wilfried</v>
      </c>
      <c r="D51" s="69"/>
      <c r="E51" s="69"/>
      <c r="F51" s="66"/>
    </row>
    <row r="52" spans="1:6" ht="19.5" customHeight="1" x14ac:dyDescent="0.25">
      <c r="A52" s="76">
        <f>'Bewohner-Risiko'!A51</f>
        <v>320</v>
      </c>
      <c r="B52" s="78" t="str">
        <f>BewRisiko[[#This Row],[WB]]</f>
        <v>III.</v>
      </c>
      <c r="C52" s="77" t="str">
        <f>BewRisiko[[#This Row],[Bewohner]]</f>
        <v>Wagenbauer, Sarah</v>
      </c>
      <c r="D52" s="69"/>
      <c r="E52" s="69"/>
      <c r="F52" s="66"/>
    </row>
    <row r="53" spans="1:6" ht="19.5" customHeight="1" x14ac:dyDescent="0.25">
      <c r="A53" s="76">
        <f>'Bewohner-Risiko'!A52</f>
        <v>321</v>
      </c>
      <c r="B53" s="78" t="str">
        <f>BewRisiko[[#This Row],[WB]]</f>
        <v>III.</v>
      </c>
      <c r="C53" s="77" t="str">
        <f>BewRisiko[[#This Row],[Bewohner]]</f>
        <v>Jügens, Erich</v>
      </c>
      <c r="D53" s="69"/>
      <c r="E53" s="69"/>
      <c r="F53" s="66"/>
    </row>
    <row r="54" spans="1:6" ht="19.5" customHeight="1" x14ac:dyDescent="0.25">
      <c r="A54" s="76">
        <f>'Bewohner-Risiko'!A53</f>
        <v>322</v>
      </c>
      <c r="B54" s="78" t="str">
        <f>BewRisiko[[#This Row],[WB]]</f>
        <v>III.</v>
      </c>
      <c r="C54" s="77" t="str">
        <f>BewRisiko[[#This Row],[Bewohner]]</f>
        <v>Bergo, Hanni</v>
      </c>
      <c r="D54" s="69"/>
      <c r="E54" s="69"/>
      <c r="F54" s="66"/>
    </row>
    <row r="55" spans="1:6" ht="19.5" customHeight="1" x14ac:dyDescent="0.25">
      <c r="A55" s="76">
        <f>'Bewohner-Risiko'!A54</f>
        <v>323</v>
      </c>
      <c r="B55" s="78" t="str">
        <f>BewRisiko[[#This Row],[WB]]</f>
        <v>III.</v>
      </c>
      <c r="C55" s="77" t="str">
        <f>BewRisiko[[#This Row],[Bewohner]]</f>
        <v>Löffler, Ingrid</v>
      </c>
      <c r="D55" s="69"/>
      <c r="E55" s="69"/>
      <c r="F55" s="66"/>
    </row>
    <row r="56" spans="1:6" ht="19.5" customHeight="1" x14ac:dyDescent="0.25">
      <c r="A56" s="76">
        <f>'Bewohner-Risiko'!A55</f>
        <v>324</v>
      </c>
      <c r="B56" s="78" t="str">
        <f>BewRisiko[[#This Row],[WB]]</f>
        <v>III.</v>
      </c>
      <c r="C56" s="77">
        <f>BewRisiko[[#This Row],[Bewohner]]</f>
        <v>0</v>
      </c>
      <c r="D56" s="69"/>
      <c r="E56" s="69"/>
      <c r="F56" s="66"/>
    </row>
    <row r="57" spans="1:6" ht="19.5" customHeight="1" x14ac:dyDescent="0.25">
      <c r="A57" s="76">
        <f>'Bewohner-Risiko'!A56</f>
        <v>325</v>
      </c>
      <c r="B57" s="78" t="str">
        <f>BewRisiko[[#This Row],[WB]]</f>
        <v>III.</v>
      </c>
      <c r="C57" s="77" t="str">
        <f>BewRisiko[[#This Row],[Bewohner]]</f>
        <v>Rinke, Susi</v>
      </c>
      <c r="D57" s="69"/>
      <c r="E57" s="69"/>
      <c r="F57" s="66"/>
    </row>
    <row r="58" spans="1:6" ht="19.5" customHeight="1" x14ac:dyDescent="0.25">
      <c r="A58" s="76">
        <f>'Bewohner-Risiko'!A57</f>
        <v>326</v>
      </c>
      <c r="B58" s="78" t="str">
        <f>BewRisiko[[#This Row],[WB]]</f>
        <v>III.</v>
      </c>
      <c r="C58" s="77" t="str">
        <f>BewRisiko[[#This Row],[Bewohner]]</f>
        <v>Kranz, Lisa</v>
      </c>
      <c r="D58" s="69"/>
      <c r="E58" s="69"/>
      <c r="F58" s="66"/>
    </row>
    <row r="59" spans="1:6" ht="19.5" customHeight="1" x14ac:dyDescent="0.25">
      <c r="A59" s="76">
        <f>'Bewohner-Risiko'!A58</f>
        <v>327</v>
      </c>
      <c r="B59" s="78" t="str">
        <f>BewRisiko[[#This Row],[WB]]</f>
        <v>III.</v>
      </c>
      <c r="C59" s="77" t="str">
        <f>BewRisiko[[#This Row],[Bewohner]]</f>
        <v>Holbeck, Nora</v>
      </c>
      <c r="D59" s="69"/>
      <c r="E59" s="69"/>
      <c r="F59" s="66"/>
    </row>
    <row r="60" spans="1:6" ht="19.5" customHeight="1" x14ac:dyDescent="0.25">
      <c r="A60" s="76">
        <f>'Bewohner-Risiko'!A59</f>
        <v>328</v>
      </c>
      <c r="B60" s="78" t="str">
        <f>BewRisiko[[#This Row],[WB]]</f>
        <v>III.</v>
      </c>
      <c r="C60" s="77" t="str">
        <f>BewRisiko[[#This Row],[Bewohner]]</f>
        <v>Spieker, Kurt</v>
      </c>
      <c r="D60" s="69"/>
      <c r="E60" s="69"/>
      <c r="F60" s="66"/>
    </row>
    <row r="61" spans="1:6" ht="19.5" customHeight="1" x14ac:dyDescent="0.25">
      <c r="A61" s="76">
        <f>'Bewohner-Risiko'!A60</f>
        <v>329</v>
      </c>
      <c r="B61" s="78" t="str">
        <f>BewRisiko[[#This Row],[WB]]</f>
        <v>III.</v>
      </c>
      <c r="C61" s="77" t="str">
        <f>BewRisiko[[#This Row],[Bewohner]]</f>
        <v>Bach, Margarethe</v>
      </c>
      <c r="D61" s="69"/>
      <c r="E61" s="69"/>
      <c r="F61" s="66"/>
    </row>
    <row r="62" spans="1:6" ht="19.5" customHeight="1" x14ac:dyDescent="0.25">
      <c r="A62" s="76">
        <f>'Bewohner-Risiko'!A61</f>
        <v>330</v>
      </c>
      <c r="B62" s="78" t="str">
        <f>BewRisiko[[#This Row],[WB]]</f>
        <v>III.</v>
      </c>
      <c r="C62" s="77" t="str">
        <f>BewRisiko[[#This Row],[Bewohner]]</f>
        <v>Schumann, Inge</v>
      </c>
      <c r="D62" s="69"/>
      <c r="E62" s="69"/>
      <c r="F62" s="66"/>
    </row>
    <row r="63" spans="1:6" ht="19.5" customHeight="1" x14ac:dyDescent="0.25">
      <c r="A63" s="76">
        <f>'Bewohner-Risiko'!A62</f>
        <v>331</v>
      </c>
      <c r="B63" s="78" t="str">
        <f>BewRisiko[[#This Row],[WB]]</f>
        <v>III.</v>
      </c>
      <c r="C63" s="77" t="str">
        <f>BewRisiko[[#This Row],[Bewohner]]</f>
        <v>Terhellen, Franz</v>
      </c>
      <c r="D63" s="69"/>
      <c r="E63" s="69"/>
      <c r="F63" s="66"/>
    </row>
    <row r="64" spans="1:6" ht="19.5" customHeight="1" x14ac:dyDescent="0.25">
      <c r="A64" s="76">
        <f>'Bewohner-Risiko'!A63</f>
        <v>332</v>
      </c>
      <c r="B64" s="78" t="str">
        <f>BewRisiko[[#This Row],[WB]]</f>
        <v>III.</v>
      </c>
      <c r="C64" s="77" t="str">
        <f>BewRisiko[[#This Row],[Bewohner]]</f>
        <v>Segelmeister, Ernst</v>
      </c>
      <c r="D64" s="69"/>
      <c r="E64" s="69"/>
      <c r="F64" s="66"/>
    </row>
    <row r="65" spans="1:6" ht="19.5" customHeight="1" x14ac:dyDescent="0.25">
      <c r="A65" s="76">
        <f>'Bewohner-Risiko'!A64</f>
        <v>333</v>
      </c>
      <c r="B65" s="78" t="str">
        <f>BewRisiko[[#This Row],[WB]]</f>
        <v>III.</v>
      </c>
      <c r="C65" s="77" t="str">
        <f>BewRisiko[[#This Row],[Bewohner]]</f>
        <v>Pieker, Rita</v>
      </c>
      <c r="D65" s="69"/>
      <c r="E65" s="69"/>
      <c r="F65" s="66"/>
    </row>
    <row r="66" spans="1:6" ht="19.5" customHeight="1" x14ac:dyDescent="0.25">
      <c r="A66" s="76">
        <f>'Bewohner-Risiko'!A65</f>
        <v>334</v>
      </c>
      <c r="B66" s="78" t="str">
        <f>BewRisiko[[#This Row],[WB]]</f>
        <v>III.</v>
      </c>
      <c r="C66" s="77" t="str">
        <f>BewRisiko[[#This Row],[Bewohner]]</f>
        <v>Schöffler, Thea</v>
      </c>
      <c r="D66" s="69"/>
      <c r="E66" s="69"/>
      <c r="F66" s="66"/>
    </row>
    <row r="67" spans="1:6" ht="19.5" customHeight="1" x14ac:dyDescent="0.25">
      <c r="A67" s="76">
        <f>'Bewohner-Risiko'!A66</f>
        <v>335</v>
      </c>
      <c r="B67" s="78" t="str">
        <f>BewRisiko[[#This Row],[WB]]</f>
        <v>III.</v>
      </c>
      <c r="C67" s="77" t="str">
        <f>BewRisiko[[#This Row],[Bewohner]]</f>
        <v>Tietz, Almut</v>
      </c>
      <c r="D67" s="69"/>
      <c r="E67" s="69"/>
      <c r="F67" s="66"/>
    </row>
    <row r="68" spans="1:6" ht="19.5" customHeight="1" x14ac:dyDescent="0.25">
      <c r="A68" s="76">
        <f>'Bewohner-Risiko'!A67</f>
        <v>336</v>
      </c>
      <c r="B68" s="78" t="str">
        <f>BewRisiko[[#This Row],[WB]]</f>
        <v>III.</v>
      </c>
      <c r="C68" s="77" t="str">
        <f>BewRisiko[[#This Row],[Bewohner]]</f>
        <v>Abele, Estelle</v>
      </c>
      <c r="D68" s="69"/>
      <c r="E68" s="69"/>
      <c r="F68" s="66"/>
    </row>
    <row r="69" spans="1:6" ht="19.5" customHeight="1" x14ac:dyDescent="0.25">
      <c r="A69" s="76">
        <f>'Bewohner-Risiko'!A68</f>
        <v>337</v>
      </c>
      <c r="B69" s="78" t="str">
        <f>BewRisiko[[#This Row],[WB]]</f>
        <v>III.</v>
      </c>
      <c r="C69" s="77" t="str">
        <f>BewRisiko[[#This Row],[Bewohner]]</f>
        <v>Decker, Marion</v>
      </c>
      <c r="D69" s="69"/>
      <c r="E69" s="69"/>
      <c r="F69" s="66"/>
    </row>
    <row r="70" spans="1:6" ht="19.5" customHeight="1" x14ac:dyDescent="0.25">
      <c r="A70" s="76">
        <f>'Bewohner-Risiko'!A69</f>
        <v>338</v>
      </c>
      <c r="B70" s="78" t="str">
        <f>BewRisiko[[#This Row],[WB]]</f>
        <v>III.</v>
      </c>
      <c r="C70" s="77" t="str">
        <f>BewRisiko[[#This Row],[Bewohner]]</f>
        <v>Klein, Nina</v>
      </c>
      <c r="D70" s="69"/>
      <c r="E70" s="69"/>
      <c r="F70" s="66"/>
    </row>
    <row r="71" spans="1:6" ht="19.5" customHeight="1" x14ac:dyDescent="0.25">
      <c r="A71" s="76">
        <f>'Bewohner-Risiko'!A70</f>
        <v>339</v>
      </c>
      <c r="B71" s="78" t="str">
        <f>BewRisiko[[#This Row],[WB]]</f>
        <v>III.</v>
      </c>
      <c r="C71" s="77" t="str">
        <f>BewRisiko[[#This Row],[Bewohner]]</f>
        <v>Wiedemann, Hortensia</v>
      </c>
      <c r="D71" s="69"/>
      <c r="E71" s="69"/>
      <c r="F71" s="66"/>
    </row>
    <row r="72" spans="1:6" ht="19.5" customHeight="1" x14ac:dyDescent="0.25">
      <c r="A72" s="76">
        <f>'Bewohner-Risiko'!A71</f>
        <v>340</v>
      </c>
      <c r="B72" s="78" t="str">
        <f>BewRisiko[[#This Row],[WB]]</f>
        <v>III.</v>
      </c>
      <c r="C72" s="77" t="str">
        <f>BewRisiko[[#This Row],[Bewohner]]</f>
        <v>Witteker, Sabrina</v>
      </c>
      <c r="D72" s="69"/>
      <c r="E72" s="69"/>
      <c r="F72" s="66"/>
    </row>
  </sheetData>
  <sheetProtection sheet="1" objects="1" scenarios="1" selectLockedCells="1"/>
  <pageMargins left="0.23622047244094491" right="0.23622047244094491" top="0.74803149606299213" bottom="0.74803149606299213" header="0.31496062992125984" footer="0.31496062992125984"/>
  <pageSetup paperSize="9" scale="76" fitToHeight="0" orientation="landscape" r:id="rId1"/>
  <headerFooter differentFirst="1">
    <oddFooter>Seite &amp;S von &amp;A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encoding="utf-8"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ADBA012-FBF5-4AF7-9872-C617C95A59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22</vt:i4>
      </vt:variant>
    </vt:vector>
  </HeadingPairs>
  <TitlesOfParts>
    <vt:vector size="28" baseType="lpstr">
      <vt:lpstr>Bewohner-Risiko</vt:lpstr>
      <vt:lpstr>Ergebnis</vt:lpstr>
      <vt:lpstr>Risiko-Diagramm</vt:lpstr>
      <vt:lpstr>BMI-Berechnung</vt:lpstr>
      <vt:lpstr>Nachschlagewerte</vt:lpstr>
      <vt:lpstr>Beispiel Teilnahme Ausflug</vt:lpstr>
      <vt:lpstr>'Beispiel Teilnahme Ausflug'!AnzahlBewohner</vt:lpstr>
      <vt:lpstr>'Bewohner-Risiko'!AnzahlBewohner</vt:lpstr>
      <vt:lpstr>AnzBewohner</vt:lpstr>
      <vt:lpstr>'Beispiel Teilnahme Ausflug'!Druckbereich</vt:lpstr>
      <vt:lpstr>'Bewohner-Risiko'!Druckbereich</vt:lpstr>
      <vt:lpstr>Ergebnis!Druckbereich</vt:lpstr>
      <vt:lpstr>Nachschlagewerte!Druckbereich</vt:lpstr>
      <vt:lpstr>'Risiko-Diagramm'!Druckbereich</vt:lpstr>
      <vt:lpstr>'Beispiel Teilnahme Ausflug'!Drucktitel</vt:lpstr>
      <vt:lpstr>'Bewohner-Risiko'!Drucktitel</vt:lpstr>
      <vt:lpstr>Freie_Plätze</vt:lpstr>
      <vt:lpstr>Höher_Stufung</vt:lpstr>
      <vt:lpstr>PflegeSt0</vt:lpstr>
      <vt:lpstr>PflegeSt1</vt:lpstr>
      <vt:lpstr>PflegeSt2</vt:lpstr>
      <vt:lpstr>PflegeSt3</vt:lpstr>
      <vt:lpstr>PS_0</vt:lpstr>
      <vt:lpstr>PS_1</vt:lpstr>
      <vt:lpstr>PS_2</vt:lpstr>
      <vt:lpstr>PS_3</vt:lpstr>
      <vt:lpstr>PS_3H</vt:lpstr>
      <vt:lpstr>PS_Summe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2013-10-14T08:36:45Z</dcterms:created>
  <dcterms:modified xsi:type="dcterms:W3CDTF">2013-10-15T11:15:15Z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TC031076359991</vt:lpwstr>
  </property>
</Properties>
</file>